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2014\PPTO 2016 version TXT\9 Series\"/>
    </mc:Choice>
  </mc:AlternateContent>
  <bookViews>
    <workbookView xWindow="-15" yWindow="-15" windowWidth="9570" windowHeight="12765" tabRatio="1000" firstSheet="1" activeTab="1"/>
  </bookViews>
  <sheets>
    <sheet name="Hoja2" sheetId="17" state="hidden" r:id="rId1"/>
    <sheet name="Global Gastos" sheetId="14" r:id="rId2"/>
    <sheet name="Ad Central Gastos" sheetId="2" r:id="rId3"/>
    <sheet name="Hoja1" sheetId="16" state="hidden" r:id="rId4"/>
    <sheet name="EP Gastos" sheetId="3" r:id="rId5"/>
    <sheet name="E&amp;C Gastos" sheetId="4" r:id="rId6"/>
    <sheet name="Subredes Gastos" sheetId="7" r:id="rId7"/>
    <sheet name="Universidad Gastos" sheetId="12" r:id="rId8"/>
    <sheet name="Contraloria Gastos" sheetId="10" r:id="rId9"/>
    <sheet name="Global Ingresos" sheetId="15" r:id="rId10"/>
    <sheet name="Ad Central Ingresos" sheetId="1" r:id="rId11"/>
    <sheet name="EP Ingresos" sheetId="6" r:id="rId12"/>
    <sheet name="E&amp;C Ingresos" sheetId="5" r:id="rId13"/>
    <sheet name="Subredes Ingresos" sheetId="8" r:id="rId14"/>
    <sheet name="Universidad Ingresos" sheetId="13" r:id="rId15"/>
    <sheet name="Contraloria Ingresos" sheetId="11" r:id="rId16"/>
    <sheet name="superavit" sheetId="19" state="hidden" r:id="rId17"/>
  </sheets>
  <definedNames>
    <definedName name="_xlnm.Print_Titles" localSheetId="2">'Ad Central Gastos'!$A:$A</definedName>
    <definedName name="_xlnm.Print_Titles" localSheetId="10">'Ad Central Ingresos'!$A:$B,'Ad Central Ingresos'!$1:$9</definedName>
    <definedName name="_xlnm.Print_Titles" localSheetId="8">'Contraloria Gastos'!$A:$B</definedName>
    <definedName name="_xlnm.Print_Titles" localSheetId="15">'Contraloria Ingresos'!$A:$B</definedName>
    <definedName name="_xlnm.Print_Titles" localSheetId="5">'E&amp;C Gastos'!$A:$A</definedName>
    <definedName name="_xlnm.Print_Titles" localSheetId="12">'E&amp;C Ingresos'!$A:$B</definedName>
    <definedName name="_xlnm.Print_Titles" localSheetId="4">'EP Gastos'!$A:$A</definedName>
    <definedName name="_xlnm.Print_Titles" localSheetId="11">'EP Ingresos'!$A:$B</definedName>
    <definedName name="_xlnm.Print_Titles" localSheetId="1">'Global Gastos'!$A:$B,'Global Gastos'!$3:$8</definedName>
    <definedName name="_xlnm.Print_Titles" localSheetId="9">'Global Ingresos'!$A:$B</definedName>
    <definedName name="_xlnm.Print_Titles" localSheetId="6">'Subredes Gastos'!$A:$A</definedName>
    <definedName name="_xlnm.Print_Titles" localSheetId="13">'Subredes Ingresos'!$A:$B</definedName>
    <definedName name="_xlnm.Print_Titles" localSheetId="7">'Universidad Gastos'!$A:$B</definedName>
    <definedName name="_xlnm.Print_Titles" localSheetId="14">'Universidad Ingresos'!$A:$B</definedName>
  </definedNames>
  <calcPr calcId="152511" calcMode="manual"/>
</workbook>
</file>

<file path=xl/calcChain.xml><?xml version="1.0" encoding="utf-8"?>
<calcChain xmlns="http://schemas.openxmlformats.org/spreadsheetml/2006/main">
  <c r="B6" i="19" l="1"/>
  <c r="B10" i="19"/>
  <c r="C10" i="19"/>
  <c r="D10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B15" i="19"/>
  <c r="B17" i="19" s="1"/>
  <c r="C15" i="19"/>
  <c r="C17" i="19" s="1"/>
  <c r="D15" i="19"/>
  <c r="D17" i="19" s="1"/>
  <c r="E15" i="19"/>
  <c r="E17" i="19" s="1"/>
  <c r="F15" i="19"/>
  <c r="G15" i="19"/>
  <c r="G17" i="19"/>
  <c r="H15" i="19"/>
  <c r="I15" i="19"/>
  <c r="J15" i="19"/>
  <c r="K15" i="19"/>
  <c r="K17" i="19" s="1"/>
  <c r="L15" i="19"/>
  <c r="M15" i="19"/>
  <c r="N15" i="19"/>
  <c r="F17" i="19"/>
  <c r="H17" i="19"/>
  <c r="I17" i="19"/>
  <c r="J17" i="19"/>
  <c r="D8" i="16"/>
  <c r="G8" i="16"/>
  <c r="J8" i="16"/>
  <c r="M8" i="16"/>
  <c r="P8" i="16"/>
  <c r="D9" i="16"/>
  <c r="G9" i="16"/>
  <c r="J9" i="16"/>
  <c r="M9" i="16"/>
  <c r="P9" i="16"/>
  <c r="D10" i="16"/>
  <c r="G10" i="16"/>
  <c r="J10" i="16"/>
  <c r="M10" i="16"/>
  <c r="P10" i="16"/>
  <c r="B11" i="16"/>
  <c r="D11" i="16" s="1"/>
  <c r="C11" i="16"/>
  <c r="E11" i="16"/>
  <c r="F11" i="16"/>
  <c r="G11" i="16" s="1"/>
  <c r="H11" i="16"/>
  <c r="I11" i="16"/>
  <c r="J11" i="16"/>
  <c r="K11" i="16"/>
  <c r="L11" i="16"/>
  <c r="M11" i="16" s="1"/>
  <c r="N11" i="16"/>
  <c r="P11" i="16" s="1"/>
  <c r="O11" i="16"/>
  <c r="O8" i="17"/>
  <c r="P8" i="17"/>
  <c r="Q8" i="17" s="1"/>
  <c r="R8" i="17"/>
  <c r="R7" i="17" s="1"/>
  <c r="S8" i="17"/>
  <c r="T8" i="17" s="1"/>
  <c r="C9" i="17"/>
  <c r="D9" i="17"/>
  <c r="E9" i="17" s="1"/>
  <c r="F9" i="17"/>
  <c r="G9" i="17"/>
  <c r="H9" i="17" s="1"/>
  <c r="H8" i="17" s="1"/>
  <c r="I9" i="17"/>
  <c r="J9" i="17"/>
  <c r="J8" i="17" s="1"/>
  <c r="L9" i="17"/>
  <c r="M9" i="17"/>
  <c r="M8" i="17" s="1"/>
  <c r="Q9" i="17"/>
  <c r="T9" i="17"/>
  <c r="C10" i="17"/>
  <c r="C8" i="17" s="1"/>
  <c r="C7" i="17" s="1"/>
  <c r="C49" i="17" s="1"/>
  <c r="D10" i="17"/>
  <c r="F10" i="17"/>
  <c r="F8" i="17" s="1"/>
  <c r="F7" i="17" s="1"/>
  <c r="G10" i="17"/>
  <c r="H10" i="17" s="1"/>
  <c r="I10" i="17"/>
  <c r="I8" i="17"/>
  <c r="J10" i="17"/>
  <c r="K10" i="17" s="1"/>
  <c r="L10" i="17"/>
  <c r="M10" i="17"/>
  <c r="N10" i="17"/>
  <c r="Q10" i="17"/>
  <c r="T10" i="17"/>
  <c r="C11" i="17"/>
  <c r="D11" i="17"/>
  <c r="E11" i="17" s="1"/>
  <c r="F11" i="17"/>
  <c r="G11" i="17"/>
  <c r="H11" i="17"/>
  <c r="I11" i="17"/>
  <c r="J11" i="17"/>
  <c r="K11" i="17" s="1"/>
  <c r="L11" i="17"/>
  <c r="N11" i="17" s="1"/>
  <c r="M11" i="17"/>
  <c r="Q11" i="17"/>
  <c r="T11" i="17"/>
  <c r="O12" i="17"/>
  <c r="P12" i="17"/>
  <c r="Q12" i="17" s="1"/>
  <c r="R12" i="17"/>
  <c r="T12" i="17" s="1"/>
  <c r="S12" i="17"/>
  <c r="C13" i="17"/>
  <c r="C12" i="17"/>
  <c r="D13" i="17"/>
  <c r="E13" i="17"/>
  <c r="F13" i="17"/>
  <c r="F12" i="17"/>
  <c r="G13" i="17"/>
  <c r="I13" i="17"/>
  <c r="I12" i="17" s="1"/>
  <c r="I7" i="17" s="1"/>
  <c r="J13" i="17"/>
  <c r="J12" i="17" s="1"/>
  <c r="K13" i="17"/>
  <c r="L13" i="17"/>
  <c r="M13" i="17"/>
  <c r="N13" i="17" s="1"/>
  <c r="Q13" i="17"/>
  <c r="T13" i="17"/>
  <c r="C14" i="17"/>
  <c r="D14" i="17"/>
  <c r="E14" i="17" s="1"/>
  <c r="D12" i="17"/>
  <c r="F14" i="17"/>
  <c r="G14" i="17"/>
  <c r="G12" i="17" s="1"/>
  <c r="H14" i="17"/>
  <c r="I14" i="17"/>
  <c r="J14" i="17"/>
  <c r="K14" i="17" s="1"/>
  <c r="L14" i="17"/>
  <c r="L12" i="17" s="1"/>
  <c r="N12" i="17" s="1"/>
  <c r="M14" i="17"/>
  <c r="N14" i="17" s="1"/>
  <c r="Q14" i="17"/>
  <c r="T14" i="17"/>
  <c r="C15" i="17"/>
  <c r="D15" i="17"/>
  <c r="E15" i="17"/>
  <c r="F15" i="17"/>
  <c r="G15" i="17"/>
  <c r="H15" i="17" s="1"/>
  <c r="I15" i="17"/>
  <c r="J15" i="17"/>
  <c r="K15" i="17" s="1"/>
  <c r="L15" i="17"/>
  <c r="M15" i="17"/>
  <c r="N15" i="17" s="1"/>
  <c r="Q15" i="17"/>
  <c r="T15" i="17"/>
  <c r="E16" i="17"/>
  <c r="F16" i="17"/>
  <c r="G16" i="17"/>
  <c r="H16" i="17" s="1"/>
  <c r="I16" i="17"/>
  <c r="K16" i="17" s="1"/>
  <c r="J16" i="17"/>
  <c r="L16" i="17"/>
  <c r="M16" i="17"/>
  <c r="N16" i="17" s="1"/>
  <c r="Q16" i="17"/>
  <c r="T16" i="17"/>
  <c r="C17" i="17"/>
  <c r="E17" i="17" s="1"/>
  <c r="D17" i="17"/>
  <c r="F17" i="17"/>
  <c r="G17" i="17"/>
  <c r="H17" i="17" s="1"/>
  <c r="I17" i="17"/>
  <c r="J17" i="17"/>
  <c r="K17" i="17"/>
  <c r="L17" i="17"/>
  <c r="M17" i="17"/>
  <c r="N17" i="17" s="1"/>
  <c r="R17" i="17"/>
  <c r="T17" i="17" s="1"/>
  <c r="S17" i="17"/>
  <c r="E18" i="17"/>
  <c r="H18" i="17"/>
  <c r="K18" i="17"/>
  <c r="N18" i="17"/>
  <c r="Q18" i="17"/>
  <c r="T18" i="17"/>
  <c r="E19" i="17"/>
  <c r="H19" i="17"/>
  <c r="K19" i="17"/>
  <c r="N19" i="17"/>
  <c r="O19" i="17"/>
  <c r="O17" i="17" s="1"/>
  <c r="O7" i="17" s="1"/>
  <c r="P19" i="17"/>
  <c r="P17" i="17"/>
  <c r="T19" i="17"/>
  <c r="C20" i="17"/>
  <c r="D20" i="17"/>
  <c r="E20" i="17" s="1"/>
  <c r="H20" i="17"/>
  <c r="K20" i="17"/>
  <c r="N20" i="17"/>
  <c r="Q20" i="17"/>
  <c r="T20" i="17"/>
  <c r="E21" i="17"/>
  <c r="F21" i="17"/>
  <c r="H21" i="17" s="1"/>
  <c r="G21" i="17"/>
  <c r="I21" i="17"/>
  <c r="J21" i="17"/>
  <c r="K21" i="17" s="1"/>
  <c r="L21" i="17"/>
  <c r="M21" i="17"/>
  <c r="N21" i="17"/>
  <c r="Q21" i="17"/>
  <c r="T21" i="17"/>
  <c r="I22" i="17"/>
  <c r="C23" i="17"/>
  <c r="D23" i="17"/>
  <c r="E23" i="17" s="1"/>
  <c r="F23" i="17"/>
  <c r="G23" i="17"/>
  <c r="H23" i="17"/>
  <c r="I23" i="17"/>
  <c r="J23" i="17"/>
  <c r="K23" i="17" s="1"/>
  <c r="L23" i="17"/>
  <c r="N23" i="17" s="1"/>
  <c r="M23" i="17"/>
  <c r="O23" i="17"/>
  <c r="P23" i="17"/>
  <c r="Q23" i="17" s="1"/>
  <c r="R23" i="17"/>
  <c r="S23" i="17"/>
  <c r="T23" i="17"/>
  <c r="E24" i="17"/>
  <c r="H24" i="17"/>
  <c r="K24" i="17"/>
  <c r="N24" i="17"/>
  <c r="Q24" i="17"/>
  <c r="T24" i="17"/>
  <c r="E25" i="17"/>
  <c r="H25" i="17"/>
  <c r="K25" i="17"/>
  <c r="N25" i="17"/>
  <c r="Q25" i="17"/>
  <c r="T25" i="17"/>
  <c r="E26" i="17"/>
  <c r="H26" i="17"/>
  <c r="K26" i="17"/>
  <c r="N26" i="17"/>
  <c r="Q26" i="17"/>
  <c r="T26" i="17"/>
  <c r="C27" i="17"/>
  <c r="C22" i="17"/>
  <c r="D27" i="17"/>
  <c r="D22" i="17" s="1"/>
  <c r="E22" i="17" s="1"/>
  <c r="E27" i="17"/>
  <c r="F27" i="17"/>
  <c r="G27" i="17"/>
  <c r="H27" i="17"/>
  <c r="I27" i="17"/>
  <c r="J27" i="17"/>
  <c r="J22" i="17" s="1"/>
  <c r="K22" i="17" s="1"/>
  <c r="L27" i="17"/>
  <c r="L22" i="17" s="1"/>
  <c r="M27" i="17"/>
  <c r="N27" i="17"/>
  <c r="O27" i="17"/>
  <c r="P27" i="17"/>
  <c r="Q27" i="17" s="1"/>
  <c r="R27" i="17"/>
  <c r="R22" i="17" s="1"/>
  <c r="S27" i="17"/>
  <c r="T27" i="17"/>
  <c r="E28" i="17"/>
  <c r="H28" i="17"/>
  <c r="K28" i="17"/>
  <c r="N28" i="17"/>
  <c r="Q28" i="17"/>
  <c r="T28" i="17"/>
  <c r="E29" i="17"/>
  <c r="H29" i="17"/>
  <c r="K29" i="17"/>
  <c r="N29" i="17"/>
  <c r="Q29" i="17"/>
  <c r="T29" i="17"/>
  <c r="E30" i="17"/>
  <c r="H30" i="17"/>
  <c r="K30" i="17"/>
  <c r="N30" i="17"/>
  <c r="Q30" i="17"/>
  <c r="T30" i="17"/>
  <c r="E31" i="17"/>
  <c r="H31" i="17"/>
  <c r="K31" i="17"/>
  <c r="N31" i="17"/>
  <c r="Q31" i="17"/>
  <c r="T31" i="17"/>
  <c r="E32" i="17"/>
  <c r="H32" i="17"/>
  <c r="K32" i="17"/>
  <c r="N32" i="17"/>
  <c r="Q32" i="17"/>
  <c r="T32" i="17"/>
  <c r="C33" i="17"/>
  <c r="D33" i="17"/>
  <c r="E33" i="17" s="1"/>
  <c r="F33" i="17"/>
  <c r="H33" i="17" s="1"/>
  <c r="G33" i="17"/>
  <c r="I33" i="17"/>
  <c r="J33" i="17"/>
  <c r="K33" i="17" s="1"/>
  <c r="L33" i="17"/>
  <c r="M33" i="17"/>
  <c r="M22" i="17" s="1"/>
  <c r="N22" i="17" s="1"/>
  <c r="N33" i="17"/>
  <c r="O33" i="17"/>
  <c r="O22" i="17" s="1"/>
  <c r="P33" i="17"/>
  <c r="Q33" i="17" s="1"/>
  <c r="R33" i="17"/>
  <c r="T33" i="17" s="1"/>
  <c r="S33" i="17"/>
  <c r="E34" i="17"/>
  <c r="H34" i="17"/>
  <c r="K34" i="17"/>
  <c r="N34" i="17"/>
  <c r="Q34" i="17"/>
  <c r="T34" i="17"/>
  <c r="E35" i="17"/>
  <c r="H35" i="17"/>
  <c r="K35" i="17"/>
  <c r="N35" i="17"/>
  <c r="Q35" i="17"/>
  <c r="T35" i="17"/>
  <c r="N36" i="17"/>
  <c r="Q36" i="17"/>
  <c r="T36" i="17"/>
  <c r="E37" i="17"/>
  <c r="H37" i="17"/>
  <c r="K37" i="17"/>
  <c r="N37" i="17"/>
  <c r="Q37" i="17"/>
  <c r="T37" i="17"/>
  <c r="C38" i="17"/>
  <c r="C39" i="17"/>
  <c r="D39" i="17"/>
  <c r="E39" i="17" s="1"/>
  <c r="F39" i="17"/>
  <c r="G39" i="17"/>
  <c r="H39" i="17"/>
  <c r="I39" i="17"/>
  <c r="J39" i="17"/>
  <c r="K39" i="17" s="1"/>
  <c r="L39" i="17"/>
  <c r="N39" i="17" s="1"/>
  <c r="M39" i="17"/>
  <c r="O39" i="17"/>
  <c r="P39" i="17"/>
  <c r="Q39" i="17" s="1"/>
  <c r="R39" i="17"/>
  <c r="S39" i="17"/>
  <c r="T39" i="17" s="1"/>
  <c r="E40" i="17"/>
  <c r="H40" i="17"/>
  <c r="K40" i="17"/>
  <c r="N40" i="17"/>
  <c r="Q40" i="17"/>
  <c r="T40" i="17"/>
  <c r="E41" i="17"/>
  <c r="H41" i="17"/>
  <c r="K41" i="17"/>
  <c r="N41" i="17"/>
  <c r="Q41" i="17"/>
  <c r="T41" i="17"/>
  <c r="E42" i="17"/>
  <c r="H42" i="17"/>
  <c r="K42" i="17"/>
  <c r="N42" i="17"/>
  <c r="Q42" i="17"/>
  <c r="T42" i="17"/>
  <c r="C43" i="17"/>
  <c r="D43" i="17"/>
  <c r="D38" i="17" s="1"/>
  <c r="E38" i="17" s="1"/>
  <c r="F43" i="17"/>
  <c r="F38" i="17" s="1"/>
  <c r="G43" i="17"/>
  <c r="G38" i="17" s="1"/>
  <c r="H38" i="17" s="1"/>
  <c r="I43" i="17"/>
  <c r="J43" i="17"/>
  <c r="K43" i="17"/>
  <c r="L43" i="17"/>
  <c r="L38" i="17" s="1"/>
  <c r="M43" i="17"/>
  <c r="N43" i="17" s="1"/>
  <c r="R43" i="17"/>
  <c r="R38" i="17" s="1"/>
  <c r="S43" i="17"/>
  <c r="S38" i="17" s="1"/>
  <c r="T43" i="17"/>
  <c r="E44" i="17"/>
  <c r="H44" i="17"/>
  <c r="K44" i="17"/>
  <c r="N44" i="17"/>
  <c r="Q44" i="17"/>
  <c r="T44" i="17"/>
  <c r="E45" i="17"/>
  <c r="H45" i="17"/>
  <c r="K45" i="17"/>
  <c r="N45" i="17"/>
  <c r="O45" i="17"/>
  <c r="O43" i="17"/>
  <c r="O38" i="17" s="1"/>
  <c r="P45" i="17"/>
  <c r="P43" i="17" s="1"/>
  <c r="T45" i="17"/>
  <c r="E46" i="17"/>
  <c r="F46" i="17"/>
  <c r="H46" i="17"/>
  <c r="I46" i="17"/>
  <c r="I38" i="17" s="1"/>
  <c r="K38" i="17" s="1"/>
  <c r="K46" i="17"/>
  <c r="N46" i="17"/>
  <c r="Q46" i="17"/>
  <c r="T46" i="17"/>
  <c r="E47" i="17"/>
  <c r="H47" i="17"/>
  <c r="K47" i="17"/>
  <c r="N47" i="17"/>
  <c r="Q47" i="17"/>
  <c r="T47" i="17"/>
  <c r="E48" i="17"/>
  <c r="H48" i="17"/>
  <c r="K48" i="17"/>
  <c r="N48" i="17"/>
  <c r="Q48" i="17"/>
  <c r="T48" i="17"/>
  <c r="E12" i="17"/>
  <c r="P7" i="17"/>
  <c r="M12" i="17"/>
  <c r="J38" i="17"/>
  <c r="G22" i="17"/>
  <c r="G8" i="17"/>
  <c r="H13" i="17"/>
  <c r="Q19" i="17"/>
  <c r="E10" i="17"/>
  <c r="K9" i="17"/>
  <c r="H43" i="17"/>
  <c r="S22" i="17"/>
  <c r="T22" i="17" s="1"/>
  <c r="Q7" i="17"/>
  <c r="M7" i="17"/>
  <c r="O49" i="17" l="1"/>
  <c r="I49" i="17"/>
  <c r="K8" i="17"/>
  <c r="P38" i="17"/>
  <c r="Q38" i="17" s="1"/>
  <c r="Q43" i="17"/>
  <c r="H12" i="17"/>
  <c r="G7" i="17"/>
  <c r="G49" i="17" s="1"/>
  <c r="H7" i="17"/>
  <c r="Q17" i="17"/>
  <c r="R49" i="17"/>
  <c r="T38" i="17"/>
  <c r="K12" i="17"/>
  <c r="J7" i="17"/>
  <c r="J49" i="17" s="1"/>
  <c r="K49" i="17" s="1"/>
  <c r="E8" i="17"/>
  <c r="E7" i="17" s="1"/>
  <c r="F22" i="17"/>
  <c r="H22" i="17" s="1"/>
  <c r="L8" i="17"/>
  <c r="L7" i="17" s="1"/>
  <c r="L49" i="17" s="1"/>
  <c r="M38" i="17"/>
  <c r="K27" i="17"/>
  <c r="D8" i="17"/>
  <c r="D7" i="17" s="1"/>
  <c r="D49" i="17" s="1"/>
  <c r="E49" i="17" s="1"/>
  <c r="Q45" i="17"/>
  <c r="P22" i="17"/>
  <c r="N9" i="17"/>
  <c r="N8" i="17" s="1"/>
  <c r="N7" i="17" s="1"/>
  <c r="S7" i="17"/>
  <c r="E43" i="17"/>
  <c r="Q22" i="17" l="1"/>
  <c r="P49" i="17"/>
  <c r="Q49" i="17" s="1"/>
  <c r="S49" i="17"/>
  <c r="T49" i="17" s="1"/>
  <c r="T7" i="17"/>
  <c r="F49" i="17"/>
  <c r="H49" i="17" s="1"/>
  <c r="N38" i="17"/>
  <c r="M49" i="17"/>
  <c r="N49" i="17" s="1"/>
  <c r="K7" i="17"/>
</calcChain>
</file>

<file path=xl/sharedStrings.xml><?xml version="1.0" encoding="utf-8"?>
<sst xmlns="http://schemas.openxmlformats.org/spreadsheetml/2006/main" count="2209" uniqueCount="594">
  <si>
    <t>332</t>
  </si>
  <si>
    <t>TRANSFERENCIAS PARA INVERSIÓN</t>
  </si>
  <si>
    <t>3</t>
  </si>
  <si>
    <t>TOTAL EGRESOS</t>
  </si>
  <si>
    <t>22109</t>
  </si>
  <si>
    <t>249</t>
  </si>
  <si>
    <t xml:space="preserve">INGRESOS </t>
  </si>
  <si>
    <t>3310</t>
  </si>
  <si>
    <t>Participación en Ingresos Corrientes de la Nación</t>
  </si>
  <si>
    <t>%EJE</t>
  </si>
  <si>
    <t>33112</t>
  </si>
  <si>
    <t>BOGOTÁ sin indiferencia, un compromiso social contra la pobreza y la exclusión</t>
  </si>
  <si>
    <t>PRESUPUESTO</t>
  </si>
  <si>
    <t>CODIGO</t>
  </si>
  <si>
    <t>CUENTA</t>
  </si>
  <si>
    <t>ACUMULADO</t>
  </si>
  <si>
    <t>21</t>
  </si>
  <si>
    <t>211</t>
  </si>
  <si>
    <t>TRIBUTARIOS</t>
  </si>
  <si>
    <t>21101</t>
  </si>
  <si>
    <t>Predial Unificado</t>
  </si>
  <si>
    <t>21102</t>
  </si>
  <si>
    <t>Industria, Comercio y Avisos</t>
  </si>
  <si>
    <t>21103</t>
  </si>
  <si>
    <t>Azar y Espectáculos Públicos</t>
  </si>
  <si>
    <t>21104</t>
  </si>
  <si>
    <t>Unificado de Vehículos</t>
  </si>
  <si>
    <t>21105</t>
  </si>
  <si>
    <t>Delineación Urbana</t>
  </si>
  <si>
    <t>21106</t>
  </si>
  <si>
    <t>Cigarrillos Extranjeros</t>
  </si>
  <si>
    <t>21107</t>
  </si>
  <si>
    <t>Consumo de Cerveza</t>
  </si>
  <si>
    <t>21108</t>
  </si>
  <si>
    <t>Sobretasa a la Gasolina</t>
  </si>
  <si>
    <t>Otros Ingresos Tributarios</t>
  </si>
  <si>
    <t>Ingresos en Transito</t>
  </si>
  <si>
    <t>212</t>
  </si>
  <si>
    <t>NO TRIBUTARIOS</t>
  </si>
  <si>
    <t>21201</t>
  </si>
  <si>
    <t>Tasas</t>
  </si>
  <si>
    <t>2120101</t>
  </si>
  <si>
    <t>Residencial</t>
  </si>
  <si>
    <t>2120102</t>
  </si>
  <si>
    <t>Comercial</t>
  </si>
  <si>
    <t>2120103</t>
  </si>
  <si>
    <t>Industrial</t>
  </si>
  <si>
    <t>2120104</t>
  </si>
  <si>
    <t>Oficial</t>
  </si>
  <si>
    <t>2120105</t>
  </si>
  <si>
    <t>Alumbrado Público</t>
  </si>
  <si>
    <t>2120106</t>
  </si>
  <si>
    <t>Bloque a Otras Entidades</t>
  </si>
  <si>
    <t>2120107</t>
  </si>
  <si>
    <t xml:space="preserve">Ventas de Energía EEB Generador </t>
  </si>
  <si>
    <t>2120108</t>
  </si>
  <si>
    <t>Derecho por uso Red de Transmisión</t>
  </si>
  <si>
    <t>2120109</t>
  </si>
  <si>
    <t>Cuotas de Conexión</t>
  </si>
  <si>
    <t>2120110</t>
  </si>
  <si>
    <t>Telefonía Local</t>
  </si>
  <si>
    <t>2120111</t>
  </si>
  <si>
    <t>Servicios Adicionales de Telefonía</t>
  </si>
  <si>
    <t>21202</t>
  </si>
  <si>
    <t>Tarifas</t>
  </si>
  <si>
    <t>21203</t>
  </si>
  <si>
    <t>Multas</t>
  </si>
  <si>
    <t>21204</t>
  </si>
  <si>
    <t>Rentas Contractuales</t>
  </si>
  <si>
    <t>2120401</t>
  </si>
  <si>
    <t>Venta de Servicios</t>
  </si>
  <si>
    <t>2120402</t>
  </si>
  <si>
    <t>Venta de Bienes y Productos</t>
  </si>
  <si>
    <t>2120403</t>
  </si>
  <si>
    <t>Cartera Hipotecaria</t>
  </si>
  <si>
    <t>2120404</t>
  </si>
  <si>
    <t>Concesión</t>
  </si>
  <si>
    <t>2120405</t>
  </si>
  <si>
    <t>Explotación de Bienes</t>
  </si>
  <si>
    <t>2120406</t>
  </si>
  <si>
    <t>Arrendamientos</t>
  </si>
  <si>
    <t>2120407</t>
  </si>
  <si>
    <t>Comisión por Convenios</t>
  </si>
  <si>
    <t>2120408</t>
  </si>
  <si>
    <t>Aportes Favidi</t>
  </si>
  <si>
    <t>2120409</t>
  </si>
  <si>
    <t>Aportes Caja de Previsión Social</t>
  </si>
  <si>
    <t>2120410</t>
  </si>
  <si>
    <t>Impuesto a la venta de licores</t>
  </si>
  <si>
    <t>2120411</t>
  </si>
  <si>
    <t>Ingreso juego loterías y apuestas</t>
  </si>
  <si>
    <t>2120412</t>
  </si>
  <si>
    <t>Reintegros</t>
  </si>
  <si>
    <t>2120413</t>
  </si>
  <si>
    <t>Amortización Crédito</t>
  </si>
  <si>
    <t>2120414</t>
  </si>
  <si>
    <t>Cargo Acceso Abonado</t>
  </si>
  <si>
    <t>2120419</t>
  </si>
  <si>
    <t>Otras Rentas Contractuales</t>
  </si>
  <si>
    <t>21205</t>
  </si>
  <si>
    <t>Contribuciones</t>
  </si>
  <si>
    <t>2120501</t>
  </si>
  <si>
    <t>Valorización Local</t>
  </si>
  <si>
    <t>2120502</t>
  </si>
  <si>
    <t>Valorización General</t>
  </si>
  <si>
    <t>2120503</t>
  </si>
  <si>
    <t>Uso del Espacio Público</t>
  </si>
  <si>
    <t>2120504</t>
  </si>
  <si>
    <t>Fondo de Reconvención Ambiental</t>
  </si>
  <si>
    <t>2120505</t>
  </si>
  <si>
    <t>Contribuciones para el Desarrollo Urbano</t>
  </si>
  <si>
    <t>Otras Contribuciones</t>
  </si>
  <si>
    <t>21206</t>
  </si>
  <si>
    <t>Participaciones</t>
  </si>
  <si>
    <t>2120601</t>
  </si>
  <si>
    <t>Registro y Anotación</t>
  </si>
  <si>
    <t>2120602</t>
  </si>
  <si>
    <t>Impuesto Global a la Gasolina</t>
  </si>
  <si>
    <t>2120603</t>
  </si>
  <si>
    <t>Consumo de Cigarrillos Nales.</t>
  </si>
  <si>
    <t>2120604</t>
  </si>
  <si>
    <t>Transporte de Gas</t>
  </si>
  <si>
    <t>2120605</t>
  </si>
  <si>
    <t>Explotación de Canteras</t>
  </si>
  <si>
    <t>2120606</t>
  </si>
  <si>
    <t>2120607</t>
  </si>
  <si>
    <t>Jundeportes</t>
  </si>
  <si>
    <t>2120608</t>
  </si>
  <si>
    <t>Plusvalía</t>
  </si>
  <si>
    <t>2120609</t>
  </si>
  <si>
    <t>Vehículos Automotores</t>
  </si>
  <si>
    <t>2120610</t>
  </si>
  <si>
    <t>Consumo de cerveza</t>
  </si>
  <si>
    <t>2120611</t>
  </si>
  <si>
    <t>Otras</t>
  </si>
  <si>
    <t>21207</t>
  </si>
  <si>
    <t>Derechos</t>
  </si>
  <si>
    <t>2120701</t>
  </si>
  <si>
    <t>Derechos de Transito</t>
  </si>
  <si>
    <t>21208</t>
  </si>
  <si>
    <t>Peajes y Concesiones</t>
  </si>
  <si>
    <t>21209</t>
  </si>
  <si>
    <t>Contribuciones por Servicios Adtivos.</t>
  </si>
  <si>
    <t>21210</t>
  </si>
  <si>
    <t>Otros Ingresos no Tributarios</t>
  </si>
  <si>
    <t>Ordinarios</t>
  </si>
  <si>
    <t>Trabajos a Particulares</t>
  </si>
  <si>
    <t>Venta Pliego y Formularios</t>
  </si>
  <si>
    <t>Daños por Terceros</t>
  </si>
  <si>
    <t>Operacionales</t>
  </si>
  <si>
    <t>Cruce de Cuentas</t>
  </si>
  <si>
    <t>Otros Alarmas</t>
  </si>
  <si>
    <t>22</t>
  </si>
  <si>
    <t>221</t>
  </si>
  <si>
    <t>22101</t>
  </si>
  <si>
    <t>Participación en Ingre. Ctes de Nación</t>
  </si>
  <si>
    <t>22102</t>
  </si>
  <si>
    <t>Situado Fiscal</t>
  </si>
  <si>
    <t>2210201</t>
  </si>
  <si>
    <t>Salud</t>
  </si>
  <si>
    <t>2220202</t>
  </si>
  <si>
    <t>Educación</t>
  </si>
  <si>
    <t>22103</t>
  </si>
  <si>
    <t>Fondo Nacional de Regalías</t>
  </si>
  <si>
    <t>22104</t>
  </si>
  <si>
    <t>Cofinanciación</t>
  </si>
  <si>
    <t>22105</t>
  </si>
  <si>
    <t>Banco de La República</t>
  </si>
  <si>
    <t>22199</t>
  </si>
  <si>
    <t>Otras Transferencias-Nación</t>
  </si>
  <si>
    <t>222</t>
  </si>
  <si>
    <t>223</t>
  </si>
  <si>
    <t>22301</t>
  </si>
  <si>
    <t>Estratificación</t>
  </si>
  <si>
    <t>22302</t>
  </si>
  <si>
    <t>Plan de Gestión Ambiental</t>
  </si>
  <si>
    <t>22303</t>
  </si>
  <si>
    <t>Aportes al Fondo  Pensiones Públicas</t>
  </si>
  <si>
    <t>22304</t>
  </si>
  <si>
    <t>EAAB Fondo Ambiental Emp. Contamin.</t>
  </si>
  <si>
    <t>22305</t>
  </si>
  <si>
    <t>Empresa de Teléfonos de Bogotá</t>
  </si>
  <si>
    <t>22306</t>
  </si>
  <si>
    <t>22307</t>
  </si>
  <si>
    <t>Alcaldía Mayor -SED-</t>
  </si>
  <si>
    <t>22399</t>
  </si>
  <si>
    <t>Otros Aportes Entidades Descentralizad.</t>
  </si>
  <si>
    <t>224</t>
  </si>
  <si>
    <t>22401</t>
  </si>
  <si>
    <t>Ordinarias</t>
  </si>
  <si>
    <t>22402</t>
  </si>
  <si>
    <t>22403</t>
  </si>
  <si>
    <t>Compensación</t>
  </si>
  <si>
    <t>22404</t>
  </si>
  <si>
    <t>Impuesto de Registro</t>
  </si>
  <si>
    <t>22405</t>
  </si>
  <si>
    <t>22406</t>
  </si>
  <si>
    <t>225</t>
  </si>
  <si>
    <t>Valorización</t>
  </si>
  <si>
    <t>Fondo de Reconversión Ambiental</t>
  </si>
  <si>
    <t>23</t>
  </si>
  <si>
    <t>24</t>
  </si>
  <si>
    <t>241</t>
  </si>
  <si>
    <t>24101</t>
  </si>
  <si>
    <t>Superávit Fiscal</t>
  </si>
  <si>
    <t>24102</t>
  </si>
  <si>
    <t>Cancelación de Reservas</t>
  </si>
  <si>
    <t>24103</t>
  </si>
  <si>
    <t>Venta de Activos</t>
  </si>
  <si>
    <t>24104</t>
  </si>
  <si>
    <t>Excedentes Financieros</t>
  </si>
  <si>
    <t>24105</t>
  </si>
  <si>
    <t>242</t>
  </si>
  <si>
    <t>24201</t>
  </si>
  <si>
    <t>Interno</t>
  </si>
  <si>
    <t>24202</t>
  </si>
  <si>
    <t>Externo</t>
  </si>
  <si>
    <t>243</t>
  </si>
  <si>
    <t>244</t>
  </si>
  <si>
    <t>245</t>
  </si>
  <si>
    <t>246</t>
  </si>
  <si>
    <t>247</t>
  </si>
  <si>
    <t>2</t>
  </si>
  <si>
    <t>INGRESOS</t>
  </si>
  <si>
    <t>Propósito General</t>
  </si>
  <si>
    <t>Restaurantes Escolares</t>
  </si>
  <si>
    <t>Fondo cuenta de financiación del Plan de Gestión Ambiental del Distrito</t>
  </si>
  <si>
    <t>Recursos del Fondo de Ahorro y Estabilización Petrolera FAEP</t>
  </si>
  <si>
    <t>IVA cedido de Licores (Ley 788/02)</t>
  </si>
  <si>
    <t>IVA al Servicio de Telefonía Móvil</t>
  </si>
  <si>
    <t>MILES DE PESOS CORRIENTES</t>
  </si>
  <si>
    <t>CUENTAS</t>
  </si>
  <si>
    <t>% EJEC</t>
  </si>
  <si>
    <t>GASTOS DE FUNCIONAMIENTO</t>
  </si>
  <si>
    <t>Servicios Personales</t>
  </si>
  <si>
    <t>Gastos Generales</t>
  </si>
  <si>
    <t>Aportes Patronales</t>
  </si>
  <si>
    <t>Transferencias</t>
  </si>
  <si>
    <t>Pasivos</t>
  </si>
  <si>
    <t>SERVICIO DE LA DEUDA</t>
  </si>
  <si>
    <t>Deuda Interna</t>
  </si>
  <si>
    <t>Capital</t>
  </si>
  <si>
    <t>Intereses</t>
  </si>
  <si>
    <t>Imprevistos</t>
  </si>
  <si>
    <t>Deuda Externa</t>
  </si>
  <si>
    <t>Bonos Pensionales</t>
  </si>
  <si>
    <t>Transferencias FONPET</t>
  </si>
  <si>
    <t>Transferencias Servicio Deuda</t>
  </si>
  <si>
    <t>Directa</t>
  </si>
  <si>
    <t>TOTAL GASTOS</t>
  </si>
  <si>
    <t>%EJEC</t>
  </si>
  <si>
    <t>DIRECCIÓN DE ECONOMÍA Y FINANZAS</t>
  </si>
  <si>
    <t>SUBDIRECCIÓN DE ANÁLISIS ECONÓMICO</t>
  </si>
  <si>
    <t>Y ESTADISTICAS FISCALES</t>
  </si>
  <si>
    <t>Cuentas por pagar</t>
  </si>
  <si>
    <t>Gastos de Operación Comercial</t>
  </si>
  <si>
    <t>Cuentas por Pagar</t>
  </si>
  <si>
    <t>21299</t>
  </si>
  <si>
    <t>CÓDIGO</t>
  </si>
  <si>
    <t>Ingresos Corrientes de la Nación</t>
  </si>
  <si>
    <t>Sistema General de Participaciones</t>
  </si>
  <si>
    <t>Disponibilidad Inicial</t>
  </si>
  <si>
    <t>Aportes de capital</t>
  </si>
  <si>
    <t>22106</t>
  </si>
  <si>
    <t>22107</t>
  </si>
  <si>
    <t>Ley 14 de 1991</t>
  </si>
  <si>
    <t>Comisión Nacional de Televisión</t>
  </si>
  <si>
    <t>240</t>
  </si>
  <si>
    <t>MILES DE PESOS</t>
  </si>
  <si>
    <t>NOMBRE</t>
  </si>
  <si>
    <t>31</t>
  </si>
  <si>
    <t>311</t>
  </si>
  <si>
    <t>ADMINISTRATIVOS</t>
  </si>
  <si>
    <t>31101</t>
  </si>
  <si>
    <t>SERVICIOS PERSONALES</t>
  </si>
  <si>
    <t>31102</t>
  </si>
  <si>
    <t>GASTOS GENERALES</t>
  </si>
  <si>
    <t>31103</t>
  </si>
  <si>
    <t>APORTES PATRONALES</t>
  </si>
  <si>
    <t>312</t>
  </si>
  <si>
    <t>OPERATIVOS</t>
  </si>
  <si>
    <t>31201</t>
  </si>
  <si>
    <t>31202</t>
  </si>
  <si>
    <t>31203</t>
  </si>
  <si>
    <t>313</t>
  </si>
  <si>
    <t>TRANSFERENCIAS PARA FUNCIONAMIENTO.</t>
  </si>
  <si>
    <t>315</t>
  </si>
  <si>
    <t>PASIVOS EXIGIBLES</t>
  </si>
  <si>
    <t>32</t>
  </si>
  <si>
    <t>321</t>
  </si>
  <si>
    <t>INTERNA</t>
  </si>
  <si>
    <t>32101</t>
  </si>
  <si>
    <t>32102</t>
  </si>
  <si>
    <t>32103</t>
  </si>
  <si>
    <t>Comisiones y Otros</t>
  </si>
  <si>
    <t>33</t>
  </si>
  <si>
    <t>INVERSIÓN</t>
  </si>
  <si>
    <t>331</t>
  </si>
  <si>
    <t>DIRECTA</t>
  </si>
  <si>
    <t>33111</t>
  </si>
  <si>
    <t>BOGOTA PARA VIVIR TODOS DEL MISMO LADO</t>
  </si>
  <si>
    <t>Pasivos Contingentes</t>
  </si>
  <si>
    <t>Estampilla Universidad Distrital</t>
  </si>
  <si>
    <t>Impuesto a la Publicidad Exterior Visual</t>
  </si>
  <si>
    <t>2210101</t>
  </si>
  <si>
    <t>221010101</t>
  </si>
  <si>
    <t>Prestación del Servicio</t>
  </si>
  <si>
    <t>221010102</t>
  </si>
  <si>
    <t>221010103</t>
  </si>
  <si>
    <t>Pensionados Nación</t>
  </si>
  <si>
    <t>2210102</t>
  </si>
  <si>
    <t>221010201</t>
  </si>
  <si>
    <t>221010202</t>
  </si>
  <si>
    <t>Régimen Subsidiado</t>
  </si>
  <si>
    <t>221010203</t>
  </si>
  <si>
    <t>Salud Pública</t>
  </si>
  <si>
    <t>221010204</t>
  </si>
  <si>
    <t>Río Bogotá</t>
  </si>
  <si>
    <t>Otros Rendimientos por Operaciones Financieras</t>
  </si>
  <si>
    <t>24999</t>
  </si>
  <si>
    <t>Otros Ingresos por Recursos de Capital</t>
  </si>
  <si>
    <t>Impuesto al Servicio Telefónico Urbano Fijo</t>
  </si>
  <si>
    <t>2120612</t>
  </si>
  <si>
    <t>2120613</t>
  </si>
  <si>
    <t>ADMINISTRACIÓN DISTRITAL</t>
  </si>
  <si>
    <t>31301</t>
  </si>
  <si>
    <t>Establecimientos públicos</t>
  </si>
  <si>
    <t>31302</t>
  </si>
  <si>
    <t>Otras Transferencias</t>
  </si>
  <si>
    <t>316</t>
  </si>
  <si>
    <t>CUENTAS POR PAGAR</t>
  </si>
  <si>
    <t xml:space="preserve">PASIVOS EXIGIBLES </t>
  </si>
  <si>
    <t>322</t>
  </si>
  <si>
    <t>EXTERNA</t>
  </si>
  <si>
    <t>32201</t>
  </si>
  <si>
    <t>32202</t>
  </si>
  <si>
    <t>32203</t>
  </si>
  <si>
    <t>323</t>
  </si>
  <si>
    <t>BONOS PENSIONALES</t>
  </si>
  <si>
    <t>324</t>
  </si>
  <si>
    <t>TRANSFERENCIA FONPET</t>
  </si>
  <si>
    <t>325</t>
  </si>
  <si>
    <t>TRANSFERENCIA SERVICIO DE LA DEUDA</t>
  </si>
  <si>
    <t>32501</t>
  </si>
  <si>
    <t>32502</t>
  </si>
  <si>
    <t>328</t>
  </si>
  <si>
    <t>33201</t>
  </si>
  <si>
    <t>Establecimientos Públicos</t>
  </si>
  <si>
    <t>33202</t>
  </si>
  <si>
    <t>334</t>
  </si>
  <si>
    <t>335</t>
  </si>
  <si>
    <t>34</t>
  </si>
  <si>
    <t>DISPONIBILIDAD FINAL</t>
  </si>
  <si>
    <t>314</t>
  </si>
  <si>
    <t>GASTOS DE OPERACIÓN Y MANTENIMIENTO</t>
  </si>
  <si>
    <t>326</t>
  </si>
  <si>
    <t>INGRESOS MAS DISPONIBILIDAD</t>
  </si>
  <si>
    <t>33110</t>
  </si>
  <si>
    <t>POR LA BOGOTÁ QUE QUEREMOS</t>
  </si>
  <si>
    <t>ADMINISTARCIÓN CENTRAL</t>
  </si>
  <si>
    <t>PRESUPUESTO Y GIROS</t>
  </si>
  <si>
    <t>A DICIEMBRE 31 DE 2000 A 2004</t>
  </si>
  <si>
    <t>TOTAL</t>
  </si>
  <si>
    <t>GIROS</t>
  </si>
  <si>
    <t>FUENTE: Ejecuciones Presupuestales</t>
  </si>
  <si>
    <t>ELABORÓ: Subdirección de Análisis Econömico y Estadísticas Fiscales</t>
  </si>
  <si>
    <t xml:space="preserve"> PRESUPUESTO Y EJECUCIÓN DE GASTOS (OBJETO) POR CUENTAS</t>
  </si>
  <si>
    <r>
      <t xml:space="preserve">ADMINISTRACIÓN DISTRITAL </t>
    </r>
    <r>
      <rPr>
        <b/>
        <sz val="16"/>
        <rFont val="Arial"/>
        <family val="2"/>
      </rPr>
      <t>*</t>
    </r>
  </si>
  <si>
    <r>
      <t>*</t>
    </r>
    <r>
      <rPr>
        <sz val="10"/>
        <rFont val="Arial"/>
        <family val="2"/>
      </rPr>
      <t xml:space="preserve"> No incluye ETB</t>
    </r>
  </si>
  <si>
    <t>EJECUCIÓN</t>
  </si>
  <si>
    <t>A DICIEMBRE 31 DE LOS AÑOS 2000 A 2005</t>
  </si>
  <si>
    <t>Reservas Presupuestales</t>
  </si>
  <si>
    <t>333</t>
  </si>
  <si>
    <t>Déficit compromiso vigencia anterior</t>
  </si>
  <si>
    <t>336</t>
  </si>
  <si>
    <t>Reservas presupuestales</t>
  </si>
  <si>
    <t>Comisión nacional de t.v.</t>
  </si>
  <si>
    <t>Servicio Telefónico Urbano Fijo</t>
  </si>
  <si>
    <t>Fondo de los Pobres</t>
  </si>
  <si>
    <t>21113</t>
  </si>
  <si>
    <t>21114</t>
  </si>
  <si>
    <t>Impuesto al deporte</t>
  </si>
  <si>
    <t>Estampilla pro - cultura</t>
  </si>
  <si>
    <t>Estampilla pro - personas mayores</t>
  </si>
  <si>
    <t>Instituto Distrital para la Recreación y el Deporte (IDRD)</t>
  </si>
  <si>
    <t>Instituto Distrital de Cultura y Turismo (IDCT)</t>
  </si>
  <si>
    <t>Transferencias del sector eléctrico</t>
  </si>
  <si>
    <t>Tarifas de evaluación y seguimiento</t>
  </si>
  <si>
    <t>Otros</t>
  </si>
  <si>
    <t>Contribuciones por Servicios Administr.</t>
  </si>
  <si>
    <t>21115</t>
  </si>
  <si>
    <t>21198</t>
  </si>
  <si>
    <t>21199</t>
  </si>
  <si>
    <t>33203</t>
  </si>
  <si>
    <t>Comisiones</t>
  </si>
  <si>
    <t>Entidades Distritales</t>
  </si>
  <si>
    <t>3309</t>
  </si>
  <si>
    <t>33109</t>
  </si>
  <si>
    <t>Contribuciones por servicios adtivos.</t>
  </si>
  <si>
    <t>OPERACIONES EFECTIVAS PRESUPUESTALES</t>
  </si>
  <si>
    <t>Millones de pesos</t>
  </si>
  <si>
    <t>CONCEPTO</t>
  </si>
  <si>
    <t>Presupuesto Inicial</t>
  </si>
  <si>
    <t>Presupuesto Definitivo</t>
  </si>
  <si>
    <t>Recaudo Acumulado</t>
  </si>
  <si>
    <t>Autorizaciones de Giro</t>
  </si>
  <si>
    <t>Reservas y cuentas por pagar</t>
  </si>
  <si>
    <t>Reconocimientos</t>
  </si>
  <si>
    <t>Ahorro Corriente</t>
  </si>
  <si>
    <t>Superávit antes de Reservas</t>
  </si>
  <si>
    <t>Superávit Operaciones Efectivas Presupuestales</t>
  </si>
  <si>
    <t>Situación Presupuestal</t>
  </si>
  <si>
    <t>Fondo cuenta pago compensatorio de cesiones públicas</t>
  </si>
  <si>
    <t>Aporte de afiliados</t>
  </si>
  <si>
    <t>319</t>
  </si>
  <si>
    <t>329</t>
  </si>
  <si>
    <t>31204</t>
  </si>
  <si>
    <t>31303</t>
  </si>
  <si>
    <t>Recursos del Balance</t>
  </si>
  <si>
    <t>211109</t>
  </si>
  <si>
    <t>337</t>
  </si>
  <si>
    <t>2210105</t>
  </si>
  <si>
    <t>Agua potable y Saneamiento básico</t>
  </si>
  <si>
    <t>Recursos pasivos exigibles</t>
  </si>
  <si>
    <t>33113</t>
  </si>
  <si>
    <t>Pasivos exigibles</t>
  </si>
  <si>
    <t>Pasivos contingentes</t>
  </si>
  <si>
    <t>Subdirección de Análisis Financiero, Presupuestal</t>
  </si>
  <si>
    <t>y Estadísticas Fscales</t>
  </si>
  <si>
    <t>Elaboró: Dirección de Economía y Finanzas</t>
  </si>
  <si>
    <t>Recursos de titularización</t>
  </si>
  <si>
    <t>219</t>
  </si>
  <si>
    <t>Otros ingresos corrientes</t>
  </si>
  <si>
    <t>31304</t>
  </si>
  <si>
    <t>317</t>
  </si>
  <si>
    <t>Pagos de cesantías</t>
  </si>
  <si>
    <t>Orquesta filarmónica de Bogotá</t>
  </si>
  <si>
    <t>15% SGP participación departamento APSB</t>
  </si>
  <si>
    <t>Atención primera infancia</t>
  </si>
  <si>
    <t>Cuotas partes</t>
  </si>
  <si>
    <t>2410</t>
  </si>
  <si>
    <t>Gastos de operación</t>
  </si>
  <si>
    <t>Otros recursos del balance</t>
  </si>
  <si>
    <t>248</t>
  </si>
  <si>
    <t>2129901</t>
  </si>
  <si>
    <t>2129902</t>
  </si>
  <si>
    <t>2129903</t>
  </si>
  <si>
    <t>2129904</t>
  </si>
  <si>
    <t>2129905</t>
  </si>
  <si>
    <t>2129906</t>
  </si>
  <si>
    <t>2129907</t>
  </si>
  <si>
    <t>2129908</t>
  </si>
  <si>
    <t>2129910</t>
  </si>
  <si>
    <t>Intereses moratorios impuestos</t>
  </si>
  <si>
    <t>Sanciones tributarias</t>
  </si>
  <si>
    <t>24106</t>
  </si>
  <si>
    <t>24107</t>
  </si>
  <si>
    <t>24108</t>
  </si>
  <si>
    <t>Ingresos de explotación</t>
  </si>
  <si>
    <t>Pasivos y Déficit anteriores</t>
  </si>
  <si>
    <t>221010104</t>
  </si>
  <si>
    <t>calidad</t>
  </si>
  <si>
    <t>2251</t>
  </si>
  <si>
    <t>2252</t>
  </si>
  <si>
    <t>2253</t>
  </si>
  <si>
    <t>225301</t>
  </si>
  <si>
    <t>225302</t>
  </si>
  <si>
    <t>225303</t>
  </si>
  <si>
    <t>225304</t>
  </si>
  <si>
    <t>225305</t>
  </si>
  <si>
    <t>225399</t>
  </si>
  <si>
    <t>2299</t>
  </si>
  <si>
    <t>Instituto D. de Patrimonio Cultural</t>
  </si>
  <si>
    <t>Fondo liberación de apropiaciones</t>
  </si>
  <si>
    <t>Bogotá Humana</t>
  </si>
  <si>
    <t>338</t>
  </si>
  <si>
    <t>Otros gastos</t>
  </si>
  <si>
    <t>318</t>
  </si>
  <si>
    <t>5% Contratos de obra pública</t>
  </si>
  <si>
    <t>22108</t>
  </si>
  <si>
    <t>Ministerio Vivienda Ciudad y Territorio</t>
  </si>
  <si>
    <t>221010105</t>
  </si>
  <si>
    <t>Calidad Gratuidad</t>
  </si>
  <si>
    <t>Espectáculos Públicos de l</t>
  </si>
  <si>
    <t>339</t>
  </si>
  <si>
    <t>24110</t>
  </si>
  <si>
    <t>Desahorro Fonpet</t>
  </si>
  <si>
    <t>Ejecución</t>
  </si>
  <si>
    <t>Presupuesto</t>
  </si>
  <si>
    <t>% Ejec.</t>
  </si>
  <si>
    <t>2010 Presupuesto neto</t>
  </si>
  <si>
    <t>2010 Presupuesto Neto</t>
  </si>
  <si>
    <t>2011 Presupuesto Neto</t>
  </si>
  <si>
    <t>2012 Presupuesto Neto</t>
  </si>
  <si>
    <t>2013 Presupuesto Neto</t>
  </si>
  <si>
    <t>2014 Presupuesto Neto</t>
  </si>
  <si>
    <t>2015 Presupuesto Neto</t>
  </si>
  <si>
    <t>2016 Presupuesto Neto</t>
  </si>
  <si>
    <t xml:space="preserve">2010 Presupuesto neto </t>
  </si>
  <si>
    <t>Recursos crédito del Presupuesto</t>
  </si>
  <si>
    <t>2011 Presupuesto</t>
  </si>
  <si>
    <t>2012 Presupuesto</t>
  </si>
  <si>
    <t>2013 Presupuesto</t>
  </si>
  <si>
    <t>2014 Presupuesto</t>
  </si>
  <si>
    <t>Cuentas</t>
  </si>
  <si>
    <t>Gastos de Funcionamiento</t>
  </si>
  <si>
    <t>Gastos Administrativos</t>
  </si>
  <si>
    <t>Servicios de la Deuda</t>
  </si>
  <si>
    <t>Inversión</t>
  </si>
  <si>
    <t>Transferencias para Inversión</t>
  </si>
  <si>
    <t>Fuente: Datos Recolectados y SIVICOF</t>
  </si>
  <si>
    <t>Preparó Subdirección de Estadística y Análisis Presupuestal y Financiero</t>
  </si>
  <si>
    <t>Fuente: Datos Recolectados, SIVICOF</t>
  </si>
  <si>
    <t>2015 Presupuesto</t>
  </si>
  <si>
    <t>2016 Presupuesto</t>
  </si>
  <si>
    <t>Bogotá Mejor Para Todos</t>
  </si>
  <si>
    <t>Mejoramiento de la Calidad</t>
  </si>
  <si>
    <t>Código</t>
  </si>
  <si>
    <t>Definitivo</t>
  </si>
  <si>
    <t>Recaudo</t>
  </si>
  <si>
    <t>Administrativos</t>
  </si>
  <si>
    <t>Operativos</t>
  </si>
  <si>
    <t>Transferencias Para Funcionamiento.</t>
  </si>
  <si>
    <t>Transferencias Para Prevención Y Seguridad Social</t>
  </si>
  <si>
    <t>Transferencias Para Reservas</t>
  </si>
  <si>
    <t xml:space="preserve">Pasivos Exigibles </t>
  </si>
  <si>
    <t>Otros Gastos</t>
  </si>
  <si>
    <t>Interna</t>
  </si>
  <si>
    <t>Comisiones Y Otros</t>
  </si>
  <si>
    <t>Externa</t>
  </si>
  <si>
    <t>Transferencia Fonpet</t>
  </si>
  <si>
    <t>Pasivos Exigibles</t>
  </si>
  <si>
    <t>Bogotá Positiva: Para Vivir Mejor</t>
  </si>
  <si>
    <t>Transferencias Para Inversión</t>
  </si>
  <si>
    <t>Reservas Para Transferencias</t>
  </si>
  <si>
    <t>Déficit Compromiso Vigencia Anterior</t>
  </si>
  <si>
    <t>Disponibilidad Final</t>
  </si>
  <si>
    <t>Gastos de Comercialización</t>
  </si>
  <si>
    <t>Gastos de Producción</t>
  </si>
  <si>
    <t>Gastos de Operación Y Mantenimiento</t>
  </si>
  <si>
    <t>Pagos de Cesantías</t>
  </si>
  <si>
    <t>Fondo Liberación de Apropiaciones</t>
  </si>
  <si>
    <t>Aportes de Capital</t>
  </si>
  <si>
    <t>Gastos Operativos</t>
  </si>
  <si>
    <t>Transferencias Para Funcionamiento</t>
  </si>
  <si>
    <t>Formar Ciudad</t>
  </si>
  <si>
    <t>Bogotá Positiva</t>
  </si>
  <si>
    <t>Bogotá Sin Indiferencia, un Compromiso Social Contra la Pobreza Y la Exclusión</t>
  </si>
  <si>
    <t>Transferencia Servicios de la Deuda</t>
  </si>
  <si>
    <t>Por la Bogotá Que Queremos</t>
  </si>
  <si>
    <t>Espectáculos Públicos</t>
  </si>
  <si>
    <t>Ingresos Adicionales</t>
  </si>
  <si>
    <t>Ingresos</t>
  </si>
  <si>
    <t>Nación</t>
  </si>
  <si>
    <t>Departamento</t>
  </si>
  <si>
    <t>Municipios</t>
  </si>
  <si>
    <t>Administración Central</t>
  </si>
  <si>
    <t>Diferencial Cambiario</t>
  </si>
  <si>
    <t>Excedentes Financieros Establecimientos Públicos Y Utilidades Empresas</t>
  </si>
  <si>
    <t>Donaciones</t>
  </si>
  <si>
    <t>Ingresos Corrientes</t>
  </si>
  <si>
    <t>Tributarios</t>
  </si>
  <si>
    <t>No Tributarios</t>
  </si>
  <si>
    <t>Rendimientos por Operaciones Financieras</t>
  </si>
  <si>
    <t>Recursos de Capital</t>
  </si>
  <si>
    <t>Reducción Capital de Empresas</t>
  </si>
  <si>
    <t>Otros Recursos de Capital</t>
  </si>
  <si>
    <t>Recursos del Crédito</t>
  </si>
  <si>
    <t>Contribuciones Parafiscales</t>
  </si>
  <si>
    <t>Bogotá Para Vivir Todos Del Mismo Lado</t>
  </si>
  <si>
    <t>Sobretasa al ACPM</t>
  </si>
  <si>
    <t>Calcomanías</t>
  </si>
  <si>
    <t>Tasas retributivas por vertimientos</t>
  </si>
  <si>
    <t>Venta de formularios a CDR's</t>
  </si>
  <si>
    <t>50% por violación a leyes ambientales</t>
  </si>
  <si>
    <t>Recursos reservas</t>
  </si>
  <si>
    <t>Recursos Disponibilidad de tesorería</t>
  </si>
  <si>
    <t>Rendimientos Río Bogotá</t>
  </si>
  <si>
    <t>Recaudos</t>
  </si>
  <si>
    <t>Impuesto Unificado Fondo de Pobres, Azar y Espectáculos Públicos</t>
  </si>
  <si>
    <t>Por la Bogotá que Queremos</t>
  </si>
  <si>
    <t>Bogotá Para Vivir Todos del Mismo Lado</t>
  </si>
  <si>
    <t>Global Gastos</t>
  </si>
  <si>
    <t xml:space="preserve"> 2011 - 2016</t>
  </si>
  <si>
    <t xml:space="preserve">Empresas Industriales y Comerciales </t>
  </si>
  <si>
    <t>Subredes Integradas de Servicios de Salud</t>
  </si>
  <si>
    <t>Universidad Distrital Francisco José de Caldas</t>
  </si>
  <si>
    <t>Contraloría de Bogotá D.C.</t>
  </si>
  <si>
    <t>Global Ingresos</t>
  </si>
  <si>
    <t>Gastos 1995- 2016</t>
  </si>
  <si>
    <t>Gastos 1998 - 2016</t>
  </si>
  <si>
    <t>2000 - 2016</t>
  </si>
  <si>
    <t>Ingresos 1990 - 2016</t>
  </si>
  <si>
    <t>Ingresos 1998 - 2016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</si>
</sst>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#,##0.0"/>
    <numFmt numFmtId="166" formatCode="0.000000"/>
    <numFmt numFmtId="167" formatCode="0.0000"/>
    <numFmt numFmtId="168" formatCode="0.0"/>
    <numFmt numFmtId="169" formatCode="_ * #,##0_ ;_ * \-#,##0_ ;_ * &quot;-&quot;??_ ;_ @_ "/>
    <numFmt numFmtId="170" formatCode="_ * #,##0.0_ ;_ * \-#,##0.0_ ;_ * &quot;-&quot;??_ ;_ @_ "/>
    <numFmt numFmtId="171" formatCode="_ * #,##0.000_ ;_ * \-#,##0.000_ ;_ * &quot;-&quot;??_ ;_ @_ "/>
    <numFmt numFmtId="172" formatCode="_ * #,##0.0000_ ;_ * \-#,##0.0000_ ;_ * &quot;-&quot;??_ ;_ @_ "/>
    <numFmt numFmtId="173" formatCode="_ * #,##0.00000_ ;_ * \-#,##0.00000_ ;_ * &quot;-&quot;??_ ;_ @_ "/>
  </numFmts>
  <fonts count="2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i/>
      <sz val="8"/>
      <name val="Verdana"/>
      <family val="2"/>
    </font>
    <font>
      <sz val="8"/>
      <color theme="0"/>
      <name val="Verdana"/>
      <family val="2"/>
    </font>
    <font>
      <b/>
      <sz val="18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0" xfId="0" applyNumberFormat="1"/>
    <xf numFmtId="3" fontId="0" fillId="0" borderId="3" xfId="0" applyNumberFormat="1" applyBorder="1"/>
    <xf numFmtId="0" fontId="3" fillId="0" borderId="5" xfId="0" applyFont="1" applyBorder="1"/>
    <xf numFmtId="3" fontId="3" fillId="0" borderId="3" xfId="0" applyNumberFormat="1" applyFont="1" applyBorder="1"/>
    <xf numFmtId="3" fontId="0" fillId="0" borderId="13" xfId="0" applyNumberFormat="1" applyBorder="1"/>
    <xf numFmtId="0" fontId="3" fillId="0" borderId="14" xfId="0" applyFont="1" applyBorder="1"/>
    <xf numFmtId="3" fontId="3" fillId="0" borderId="15" xfId="0" applyNumberFormat="1" applyFont="1" applyBorder="1"/>
    <xf numFmtId="3" fontId="0" fillId="0" borderId="4" xfId="0" applyNumberFormat="1" applyBorder="1"/>
    <xf numFmtId="0" fontId="7" fillId="0" borderId="0" xfId="0" applyFont="1" applyAlignment="1">
      <alignment horizontal="right"/>
    </xf>
    <xf numFmtId="3" fontId="0" fillId="0" borderId="0" xfId="0" applyNumberFormat="1" applyFill="1" applyBorder="1"/>
    <xf numFmtId="0" fontId="0" fillId="0" borderId="0" xfId="0" applyBorder="1"/>
    <xf numFmtId="3" fontId="3" fillId="0" borderId="19" xfId="0" applyNumberFormat="1" applyFont="1" applyBorder="1"/>
    <xf numFmtId="49" fontId="2" fillId="0" borderId="3" xfId="0" applyNumberFormat="1" applyFont="1" applyBorder="1" applyAlignment="1">
      <alignment vertical="top"/>
    </xf>
    <xf numFmtId="3" fontId="3" fillId="0" borderId="20" xfId="0" applyNumberFormat="1" applyFont="1" applyBorder="1"/>
    <xf numFmtId="168" fontId="3" fillId="0" borderId="4" xfId="0" applyNumberFormat="1" applyFont="1" applyBorder="1" applyProtection="1"/>
    <xf numFmtId="49" fontId="4" fillId="0" borderId="3" xfId="0" applyNumberFormat="1" applyFont="1" applyBorder="1" applyAlignment="1">
      <alignment vertical="top"/>
    </xf>
    <xf numFmtId="3" fontId="0" fillId="0" borderId="20" xfId="0" applyNumberFormat="1" applyBorder="1"/>
    <xf numFmtId="3" fontId="5" fillId="0" borderId="20" xfId="0" applyNumberFormat="1" applyFont="1" applyBorder="1"/>
    <xf numFmtId="168" fontId="5" fillId="0" borderId="4" xfId="0" applyNumberFormat="1" applyFont="1" applyBorder="1" applyProtection="1"/>
    <xf numFmtId="49" fontId="8" fillId="2" borderId="7" xfId="0" applyNumberFormat="1" applyFont="1" applyFill="1" applyBorder="1" applyAlignment="1">
      <alignment vertical="top"/>
    </xf>
    <xf numFmtId="168" fontId="3" fillId="2" borderId="2" xfId="0" applyNumberFormat="1" applyFont="1" applyFill="1" applyBorder="1" applyProtection="1"/>
    <xf numFmtId="3" fontId="3" fillId="0" borderId="25" xfId="0" applyNumberFormat="1" applyFont="1" applyBorder="1"/>
    <xf numFmtId="3" fontId="5" fillId="0" borderId="24" xfId="0" applyNumberFormat="1" applyFont="1" applyBorder="1"/>
    <xf numFmtId="3" fontId="3" fillId="2" borderId="26" xfId="0" applyNumberFormat="1" applyFont="1" applyFill="1" applyBorder="1"/>
    <xf numFmtId="3" fontId="2" fillId="0" borderId="24" xfId="0" applyNumberFormat="1" applyFont="1" applyBorder="1" applyAlignment="1">
      <alignment wrapText="1"/>
    </xf>
    <xf numFmtId="3" fontId="4" fillId="0" borderId="24" xfId="0" applyNumberFormat="1" applyFont="1" applyBorder="1" applyAlignment="1">
      <alignment wrapText="1"/>
    </xf>
    <xf numFmtId="0" fontId="3" fillId="0" borderId="0" xfId="0" applyFont="1"/>
    <xf numFmtId="3" fontId="0" fillId="0" borderId="28" xfId="0" applyNumberFormat="1" applyBorder="1"/>
    <xf numFmtId="3" fontId="3" fillId="0" borderId="29" xfId="0" applyNumberFormat="1" applyFont="1" applyBorder="1"/>
    <xf numFmtId="3" fontId="0" fillId="0" borderId="11" xfId="0" applyNumberFormat="1" applyBorder="1"/>
    <xf numFmtId="3" fontId="5" fillId="0" borderId="11" xfId="0" applyNumberFormat="1" applyFont="1" applyBorder="1"/>
    <xf numFmtId="0" fontId="2" fillId="0" borderId="34" xfId="0" applyFont="1" applyBorder="1"/>
    <xf numFmtId="0" fontId="2" fillId="0" borderId="6" xfId="0" applyFont="1" applyBorder="1" applyAlignment="1">
      <alignment horizontal="center"/>
    </xf>
    <xf numFmtId="49" fontId="2" fillId="0" borderId="9" xfId="0" applyNumberFormat="1" applyFont="1" applyBorder="1" applyAlignment="1">
      <alignment vertical="top"/>
    </xf>
    <xf numFmtId="3" fontId="2" fillId="0" borderId="36" xfId="0" applyNumberFormat="1" applyFont="1" applyBorder="1" applyAlignment="1">
      <alignment wrapText="1"/>
    </xf>
    <xf numFmtId="3" fontId="8" fillId="2" borderId="26" xfId="0" applyNumberFormat="1" applyFont="1" applyFill="1" applyBorder="1" applyAlignment="1">
      <alignment wrapText="1"/>
    </xf>
    <xf numFmtId="3" fontId="3" fillId="0" borderId="5" xfId="0" applyNumberFormat="1" applyFont="1" applyBorder="1"/>
    <xf numFmtId="3" fontId="3" fillId="2" borderId="6" xfId="0" applyNumberFormat="1" applyFont="1" applyFill="1" applyBorder="1"/>
    <xf numFmtId="165" fontId="5" fillId="0" borderId="10" xfId="0" applyNumberFormat="1" applyFont="1" applyBorder="1" applyProtection="1"/>
    <xf numFmtId="165" fontId="3" fillId="0" borderId="10" xfId="0" applyNumberFormat="1" applyFont="1" applyBorder="1" applyProtection="1"/>
    <xf numFmtId="3" fontId="9" fillId="0" borderId="20" xfId="0" applyNumberFormat="1" applyFont="1" applyBorder="1"/>
    <xf numFmtId="3" fontId="0" fillId="0" borderId="24" xfId="0" applyNumberFormat="1" applyBorder="1"/>
    <xf numFmtId="0" fontId="2" fillId="0" borderId="34" xfId="0" applyFont="1" applyFill="1" applyBorder="1" applyAlignment="1">
      <alignment horizontal="right"/>
    </xf>
    <xf numFmtId="3" fontId="0" fillId="0" borderId="22" xfId="0" applyNumberFormat="1" applyBorder="1"/>
    <xf numFmtId="3" fontId="0" fillId="0" borderId="9" xfId="0" applyNumberFormat="1" applyBorder="1"/>
    <xf numFmtId="165" fontId="5" fillId="0" borderId="2" xfId="0" applyNumberFormat="1" applyFont="1" applyBorder="1" applyProtection="1"/>
    <xf numFmtId="165" fontId="3" fillId="0" borderId="37" xfId="0" applyNumberFormat="1" applyFont="1" applyBorder="1" applyProtection="1"/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7" fillId="0" borderId="3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8" fontId="5" fillId="0" borderId="24" xfId="0" applyNumberFormat="1" applyFont="1" applyBorder="1" applyProtection="1"/>
    <xf numFmtId="168" fontId="3" fillId="0" borderId="24" xfId="0" applyNumberFormat="1" applyFont="1" applyBorder="1" applyProtection="1"/>
    <xf numFmtId="168" fontId="3" fillId="2" borderId="26" xfId="0" applyNumberFormat="1" applyFont="1" applyFill="1" applyBorder="1" applyProtection="1"/>
    <xf numFmtId="3" fontId="3" fillId="0" borderId="18" xfId="0" applyNumberFormat="1" applyFont="1" applyBorder="1"/>
    <xf numFmtId="0" fontId="11" fillId="0" borderId="0" xfId="0" applyFont="1"/>
    <xf numFmtId="0" fontId="2" fillId="0" borderId="37" xfId="0" applyFont="1" applyBorder="1" applyAlignment="1">
      <alignment horizontal="center"/>
    </xf>
    <xf numFmtId="165" fontId="5" fillId="2" borderId="2" xfId="0" applyNumberFormat="1" applyFont="1" applyFill="1" applyBorder="1" applyProtection="1"/>
    <xf numFmtId="0" fontId="6" fillId="0" borderId="0" xfId="0" applyFont="1"/>
    <xf numFmtId="0" fontId="6" fillId="0" borderId="33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1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3" fontId="1" fillId="0" borderId="20" xfId="0" applyNumberFormat="1" applyFont="1" applyBorder="1"/>
    <xf numFmtId="3" fontId="1" fillId="0" borderId="4" xfId="0" applyNumberFormat="1" applyFont="1" applyBorder="1"/>
    <xf numFmtId="0" fontId="1" fillId="0" borderId="30" xfId="0" applyFont="1" applyBorder="1" applyAlignment="1">
      <alignment wrapText="1"/>
    </xf>
    <xf numFmtId="3" fontId="1" fillId="0" borderId="1" xfId="0" applyNumberFormat="1" applyFont="1" applyBorder="1"/>
    <xf numFmtId="3" fontId="1" fillId="0" borderId="2" xfId="0" applyNumberFormat="1" applyFont="1" applyBorder="1"/>
    <xf numFmtId="0" fontId="7" fillId="0" borderId="0" xfId="0" applyFont="1"/>
    <xf numFmtId="3" fontId="7" fillId="0" borderId="0" xfId="0" applyNumberFormat="1" applyFont="1"/>
    <xf numFmtId="0" fontId="13" fillId="0" borderId="0" xfId="0" applyFont="1" applyFill="1" applyAlignment="1">
      <alignment horizontal="left" vertical="center"/>
    </xf>
    <xf numFmtId="0" fontId="6" fillId="0" borderId="15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17" xfId="0" applyNumberFormat="1" applyFont="1" applyBorder="1"/>
    <xf numFmtId="3" fontId="1" fillId="0" borderId="19" xfId="0" applyNumberFormat="1" applyFont="1" applyBorder="1"/>
    <xf numFmtId="3" fontId="1" fillId="0" borderId="18" xfId="0" applyNumberFormat="1" applyFont="1" applyBorder="1"/>
    <xf numFmtId="0" fontId="15" fillId="0" borderId="0" xfId="0" applyFont="1"/>
    <xf numFmtId="0" fontId="15" fillId="0" borderId="0" xfId="0" applyFont="1" applyAlignment="1"/>
    <xf numFmtId="0" fontId="14" fillId="0" borderId="0" xfId="0" applyFont="1" applyAlignment="1"/>
    <xf numFmtId="3" fontId="15" fillId="0" borderId="0" xfId="0" applyNumberFormat="1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5" fillId="0" borderId="40" xfId="0" applyNumberFormat="1" applyFont="1" applyBorder="1" applyAlignment="1" applyProtection="1">
      <alignment vertical="center"/>
    </xf>
    <xf numFmtId="3" fontId="15" fillId="0" borderId="39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165" fontId="15" fillId="0" borderId="0" xfId="0" applyNumberFormat="1" applyFont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165" fontId="15" fillId="0" borderId="52" xfId="0" applyNumberFormat="1" applyFont="1" applyBorder="1" applyAlignment="1">
      <alignment vertical="center"/>
    </xf>
    <xf numFmtId="169" fontId="15" fillId="0" borderId="21" xfId="1" applyNumberFormat="1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4" fillId="4" borderId="41" xfId="0" applyFont="1" applyFill="1" applyBorder="1" applyAlignment="1">
      <alignment vertical="center"/>
    </xf>
    <xf numFmtId="3" fontId="14" fillId="4" borderId="21" xfId="0" applyNumberFormat="1" applyFont="1" applyFill="1" applyBorder="1" applyAlignment="1">
      <alignment vertical="center"/>
    </xf>
    <xf numFmtId="165" fontId="14" fillId="4" borderId="52" xfId="0" applyNumberFormat="1" applyFont="1" applyFill="1" applyBorder="1" applyAlignment="1">
      <alignment vertical="center"/>
    </xf>
    <xf numFmtId="3" fontId="14" fillId="4" borderId="39" xfId="0" applyNumberFormat="1" applyFont="1" applyFill="1" applyBorder="1" applyAlignment="1">
      <alignment vertical="center"/>
    </xf>
    <xf numFmtId="165" fontId="14" fillId="4" borderId="40" xfId="0" applyNumberFormat="1" applyFont="1" applyFill="1" applyBorder="1" applyAlignment="1" applyProtection="1">
      <alignment vertical="center"/>
    </xf>
    <xf numFmtId="0" fontId="14" fillId="5" borderId="41" xfId="0" applyFont="1" applyFill="1" applyBorder="1" applyAlignment="1">
      <alignment vertical="center"/>
    </xf>
    <xf numFmtId="3" fontId="14" fillId="5" borderId="21" xfId="0" applyNumberFormat="1" applyFont="1" applyFill="1" applyBorder="1" applyAlignment="1">
      <alignment vertical="center"/>
    </xf>
    <xf numFmtId="165" fontId="14" fillId="5" borderId="52" xfId="0" applyNumberFormat="1" applyFont="1" applyFill="1" applyBorder="1" applyAlignment="1">
      <alignment vertical="center"/>
    </xf>
    <xf numFmtId="3" fontId="14" fillId="5" borderId="39" xfId="0" applyNumberFormat="1" applyFont="1" applyFill="1" applyBorder="1" applyAlignment="1">
      <alignment vertical="center"/>
    </xf>
    <xf numFmtId="165" fontId="14" fillId="5" borderId="40" xfId="0" applyNumberFormat="1" applyFont="1" applyFill="1" applyBorder="1" applyAlignment="1" applyProtection="1">
      <alignment vertical="center"/>
    </xf>
    <xf numFmtId="0" fontId="14" fillId="6" borderId="41" xfId="0" applyFont="1" applyFill="1" applyBorder="1" applyAlignment="1">
      <alignment vertical="center"/>
    </xf>
    <xf numFmtId="3" fontId="14" fillId="6" borderId="21" xfId="0" applyNumberFormat="1" applyFont="1" applyFill="1" applyBorder="1" applyAlignment="1">
      <alignment vertical="center"/>
    </xf>
    <xf numFmtId="165" fontId="14" fillId="6" borderId="52" xfId="0" applyNumberFormat="1" applyFont="1" applyFill="1" applyBorder="1" applyAlignment="1">
      <alignment vertical="center"/>
    </xf>
    <xf numFmtId="3" fontId="14" fillId="6" borderId="39" xfId="0" applyNumberFormat="1" applyFont="1" applyFill="1" applyBorder="1" applyAlignment="1">
      <alignment vertical="center"/>
    </xf>
    <xf numFmtId="165" fontId="14" fillId="6" borderId="40" xfId="0" applyNumberFormat="1" applyFont="1" applyFill="1" applyBorder="1" applyAlignment="1" applyProtection="1">
      <alignment vertical="center"/>
    </xf>
    <xf numFmtId="0" fontId="15" fillId="7" borderId="41" xfId="0" applyFont="1" applyFill="1" applyBorder="1" applyAlignment="1">
      <alignment vertical="center"/>
    </xf>
    <xf numFmtId="3" fontId="15" fillId="7" borderId="21" xfId="0" applyNumberFormat="1" applyFont="1" applyFill="1" applyBorder="1" applyAlignment="1">
      <alignment vertical="center"/>
    </xf>
    <xf numFmtId="165" fontId="15" fillId="7" borderId="52" xfId="0" applyNumberFormat="1" applyFont="1" applyFill="1" applyBorder="1" applyAlignment="1">
      <alignment vertical="center"/>
    </xf>
    <xf numFmtId="3" fontId="15" fillId="7" borderId="39" xfId="0" applyNumberFormat="1" applyFont="1" applyFill="1" applyBorder="1" applyAlignment="1">
      <alignment vertical="center"/>
    </xf>
    <xf numFmtId="165" fontId="15" fillId="7" borderId="40" xfId="0" applyNumberFormat="1" applyFont="1" applyFill="1" applyBorder="1" applyAlignment="1" applyProtection="1">
      <alignment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169" fontId="15" fillId="0" borderId="39" xfId="1" applyNumberFormat="1" applyFont="1" applyBorder="1"/>
    <xf numFmtId="169" fontId="15" fillId="0" borderId="21" xfId="1" applyNumberFormat="1" applyFont="1" applyBorder="1"/>
    <xf numFmtId="0" fontId="15" fillId="0" borderId="41" xfId="0" applyFont="1" applyBorder="1"/>
    <xf numFmtId="0" fontId="16" fillId="0" borderId="41" xfId="0" applyFont="1" applyBorder="1" applyAlignment="1">
      <alignment horizontal="justify" vertical="center" wrapText="1"/>
    </xf>
    <xf numFmtId="0" fontId="17" fillId="0" borderId="41" xfId="0" applyFont="1" applyBorder="1" applyAlignment="1">
      <alignment horizontal="justify" vertical="center" wrapText="1"/>
    </xf>
    <xf numFmtId="0" fontId="14" fillId="8" borderId="9" xfId="0" applyFont="1" applyFill="1" applyBorder="1"/>
    <xf numFmtId="0" fontId="14" fillId="8" borderId="22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4" borderId="41" xfId="0" applyFont="1" applyFill="1" applyBorder="1"/>
    <xf numFmtId="3" fontId="14" fillId="4" borderId="21" xfId="0" applyNumberFormat="1" applyFont="1" applyFill="1" applyBorder="1"/>
    <xf numFmtId="3" fontId="14" fillId="4" borderId="39" xfId="0" applyNumberFormat="1" applyFont="1" applyFill="1" applyBorder="1"/>
    <xf numFmtId="165" fontId="14" fillId="4" borderId="40" xfId="0" applyNumberFormat="1" applyFont="1" applyFill="1" applyBorder="1" applyProtection="1"/>
    <xf numFmtId="0" fontId="14" fillId="5" borderId="41" xfId="0" applyFont="1" applyFill="1" applyBorder="1"/>
    <xf numFmtId="169" fontId="14" fillId="5" borderId="21" xfId="1" applyNumberFormat="1" applyFont="1" applyFill="1" applyBorder="1"/>
    <xf numFmtId="169" fontId="14" fillId="5" borderId="39" xfId="1" applyNumberFormat="1" applyFont="1" applyFill="1" applyBorder="1"/>
    <xf numFmtId="0" fontId="14" fillId="6" borderId="41" xfId="0" applyFont="1" applyFill="1" applyBorder="1"/>
    <xf numFmtId="169" fontId="14" fillId="6" borderId="21" xfId="1" applyNumberFormat="1" applyFont="1" applyFill="1" applyBorder="1"/>
    <xf numFmtId="169" fontId="14" fillId="6" borderId="39" xfId="1" applyNumberFormat="1" applyFont="1" applyFill="1" applyBorder="1"/>
    <xf numFmtId="0" fontId="15" fillId="7" borderId="41" xfId="0" applyFont="1" applyFill="1" applyBorder="1"/>
    <xf numFmtId="169" fontId="15" fillId="7" borderId="21" xfId="1" applyNumberFormat="1" applyFont="1" applyFill="1" applyBorder="1"/>
    <xf numFmtId="169" fontId="15" fillId="7" borderId="39" xfId="1" applyNumberFormat="1" applyFont="1" applyFill="1" applyBorder="1"/>
    <xf numFmtId="165" fontId="15" fillId="0" borderId="40" xfId="1" applyNumberFormat="1" applyFont="1" applyBorder="1" applyProtection="1"/>
    <xf numFmtId="165" fontId="14" fillId="5" borderId="40" xfId="1" applyNumberFormat="1" applyFont="1" applyFill="1" applyBorder="1" applyProtection="1"/>
    <xf numFmtId="165" fontId="14" fillId="6" borderId="40" xfId="1" applyNumberFormat="1" applyFont="1" applyFill="1" applyBorder="1" applyProtection="1"/>
    <xf numFmtId="165" fontId="15" fillId="7" borderId="40" xfId="1" applyNumberFormat="1" applyFont="1" applyFill="1" applyBorder="1" applyProtection="1"/>
    <xf numFmtId="0" fontId="14" fillId="8" borderId="50" xfId="0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169" fontId="15" fillId="0" borderId="0" xfId="1" applyNumberFormat="1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justify" vertical="center" wrapText="1"/>
    </xf>
    <xf numFmtId="3" fontId="15" fillId="0" borderId="0" xfId="0" applyNumberFormat="1" applyFont="1" applyBorder="1" applyAlignment="1">
      <alignment horizontal="justify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169" fontId="15" fillId="0" borderId="0" xfId="1" applyNumberFormat="1" applyFont="1" applyBorder="1" applyAlignment="1">
      <alignment vertical="center"/>
    </xf>
    <xf numFmtId="165" fontId="15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169" fontId="15" fillId="0" borderId="0" xfId="1" applyNumberFormat="1" applyFont="1" applyFill="1" applyBorder="1" applyAlignment="1">
      <alignment vertical="center" wrapText="1"/>
    </xf>
    <xf numFmtId="169" fontId="15" fillId="0" borderId="0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Border="1" applyAlignment="1">
      <alignment horizontal="justify" vertical="center" wrapText="1"/>
    </xf>
    <xf numFmtId="166" fontId="15" fillId="0" borderId="0" xfId="0" applyNumberFormat="1" applyFont="1" applyBorder="1" applyAlignment="1">
      <alignment vertical="center"/>
    </xf>
    <xf numFmtId="167" fontId="15" fillId="0" borderId="0" xfId="0" applyNumberFormat="1" applyFont="1" applyBorder="1" applyAlignment="1">
      <alignment vertical="center"/>
    </xf>
    <xf numFmtId="169" fontId="15" fillId="0" borderId="0" xfId="1" applyNumberFormat="1" applyFont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 wrapText="1"/>
    </xf>
    <xf numFmtId="3" fontId="15" fillId="0" borderId="0" xfId="0" applyNumberFormat="1" applyFont="1" applyBorder="1" applyAlignment="1">
      <alignment vertical="center" wrapText="1"/>
    </xf>
    <xf numFmtId="0" fontId="15" fillId="0" borderId="45" xfId="0" applyFont="1" applyBorder="1" applyAlignment="1">
      <alignment vertical="center"/>
    </xf>
    <xf numFmtId="169" fontId="14" fillId="0" borderId="39" xfId="1" applyNumberFormat="1" applyFont="1" applyBorder="1" applyAlignment="1">
      <alignment vertical="center"/>
    </xf>
    <xf numFmtId="169" fontId="15" fillId="0" borderId="39" xfId="1" applyNumberFormat="1" applyFont="1" applyBorder="1" applyAlignment="1">
      <alignment vertical="center"/>
    </xf>
    <xf numFmtId="169" fontId="14" fillId="0" borderId="21" xfId="1" applyNumberFormat="1" applyFont="1" applyBorder="1" applyAlignment="1">
      <alignment vertical="center"/>
    </xf>
    <xf numFmtId="170" fontId="14" fillId="0" borderId="40" xfId="1" applyNumberFormat="1" applyFont="1" applyBorder="1" applyAlignment="1" applyProtection="1">
      <alignment vertical="center"/>
    </xf>
    <xf numFmtId="170" fontId="15" fillId="0" borderId="40" xfId="1" applyNumberFormat="1" applyFont="1" applyBorder="1" applyAlignment="1" applyProtection="1">
      <alignment vertical="center"/>
    </xf>
    <xf numFmtId="0" fontId="14" fillId="8" borderId="33" xfId="0" applyFont="1" applyFill="1" applyBorder="1"/>
    <xf numFmtId="169" fontId="14" fillId="8" borderId="15" xfId="1" applyNumberFormat="1" applyFont="1" applyFill="1" applyBorder="1"/>
    <xf numFmtId="169" fontId="14" fillId="8" borderId="29" xfId="1" applyNumberFormat="1" applyFont="1" applyFill="1" applyBorder="1"/>
    <xf numFmtId="165" fontId="14" fillId="8" borderId="16" xfId="1" applyNumberFormat="1" applyFont="1" applyFill="1" applyBorder="1" applyProtection="1"/>
    <xf numFmtId="0" fontId="14" fillId="8" borderId="33" xfId="0" applyFont="1" applyFill="1" applyBorder="1" applyAlignment="1">
      <alignment vertical="center"/>
    </xf>
    <xf numFmtId="3" fontId="14" fillId="8" borderId="15" xfId="0" applyNumberFormat="1" applyFont="1" applyFill="1" applyBorder="1" applyAlignment="1">
      <alignment vertical="center"/>
    </xf>
    <xf numFmtId="165" fontId="14" fillId="8" borderId="42" xfId="0" applyNumberFormat="1" applyFont="1" applyFill="1" applyBorder="1" applyAlignment="1">
      <alignment vertical="center"/>
    </xf>
    <xf numFmtId="3" fontId="14" fillId="8" borderId="29" xfId="0" applyNumberFormat="1" applyFont="1" applyFill="1" applyBorder="1" applyAlignment="1">
      <alignment vertical="center"/>
    </xf>
    <xf numFmtId="165" fontId="14" fillId="8" borderId="16" xfId="0" applyNumberFormat="1" applyFont="1" applyFill="1" applyBorder="1" applyAlignment="1" applyProtection="1">
      <alignment vertical="center"/>
    </xf>
    <xf numFmtId="169" fontId="14" fillId="4" borderId="21" xfId="1" applyNumberFormat="1" applyFont="1" applyFill="1" applyBorder="1" applyAlignment="1">
      <alignment vertical="center"/>
    </xf>
    <xf numFmtId="169" fontId="14" fillId="4" borderId="39" xfId="1" applyNumberFormat="1" applyFont="1" applyFill="1" applyBorder="1" applyAlignment="1">
      <alignment vertical="center"/>
    </xf>
    <xf numFmtId="170" fontId="14" fillId="4" borderId="40" xfId="1" applyNumberFormat="1" applyFont="1" applyFill="1" applyBorder="1" applyAlignment="1" applyProtection="1">
      <alignment vertical="center"/>
    </xf>
    <xf numFmtId="169" fontId="14" fillId="7" borderId="21" xfId="1" applyNumberFormat="1" applyFont="1" applyFill="1" applyBorder="1" applyAlignment="1">
      <alignment vertical="center"/>
    </xf>
    <xf numFmtId="169" fontId="14" fillId="7" borderId="39" xfId="1" applyNumberFormat="1" applyFont="1" applyFill="1" applyBorder="1" applyAlignment="1">
      <alignment vertical="center"/>
    </xf>
    <xf numFmtId="170" fontId="15" fillId="7" borderId="40" xfId="1" applyNumberFormat="1" applyFont="1" applyFill="1" applyBorder="1" applyAlignment="1" applyProtection="1">
      <alignment vertical="center"/>
    </xf>
    <xf numFmtId="169" fontId="14" fillId="9" borderId="21" xfId="1" applyNumberFormat="1" applyFont="1" applyFill="1" applyBorder="1" applyAlignment="1">
      <alignment vertical="center"/>
    </xf>
    <xf numFmtId="169" fontId="14" fillId="9" borderId="39" xfId="1" applyNumberFormat="1" applyFont="1" applyFill="1" applyBorder="1" applyAlignment="1">
      <alignment vertical="center"/>
    </xf>
    <xf numFmtId="169" fontId="14" fillId="5" borderId="21" xfId="1" applyNumberFormat="1" applyFont="1" applyFill="1" applyBorder="1" applyAlignment="1">
      <alignment vertical="center"/>
    </xf>
    <xf numFmtId="169" fontId="14" fillId="5" borderId="39" xfId="1" applyNumberFormat="1" applyFont="1" applyFill="1" applyBorder="1" applyAlignment="1">
      <alignment vertical="center"/>
    </xf>
    <xf numFmtId="170" fontId="15" fillId="5" borderId="40" xfId="1" applyNumberFormat="1" applyFont="1" applyFill="1" applyBorder="1" applyAlignment="1" applyProtection="1">
      <alignment vertical="center"/>
    </xf>
    <xf numFmtId="170" fontId="14" fillId="7" borderId="40" xfId="1" applyNumberFormat="1" applyFont="1" applyFill="1" applyBorder="1" applyAlignment="1" applyProtection="1">
      <alignment vertical="center"/>
    </xf>
    <xf numFmtId="169" fontId="15" fillId="7" borderId="21" xfId="1" applyNumberFormat="1" applyFont="1" applyFill="1" applyBorder="1" applyAlignment="1">
      <alignment vertical="center"/>
    </xf>
    <xf numFmtId="169" fontId="15" fillId="7" borderId="39" xfId="1" applyNumberFormat="1" applyFont="1" applyFill="1" applyBorder="1" applyAlignment="1">
      <alignment vertical="center"/>
    </xf>
    <xf numFmtId="169" fontId="14" fillId="6" borderId="21" xfId="1" applyNumberFormat="1" applyFont="1" applyFill="1" applyBorder="1" applyAlignment="1">
      <alignment vertical="center"/>
    </xf>
    <xf numFmtId="169" fontId="14" fillId="6" borderId="39" xfId="1" applyNumberFormat="1" applyFont="1" applyFill="1" applyBorder="1" applyAlignment="1">
      <alignment vertical="center"/>
    </xf>
    <xf numFmtId="170" fontId="14" fillId="6" borderId="40" xfId="1" applyNumberFormat="1" applyFont="1" applyFill="1" applyBorder="1" applyAlignment="1" applyProtection="1">
      <alignment vertical="center"/>
    </xf>
    <xf numFmtId="169" fontId="14" fillId="8" borderId="15" xfId="1" applyNumberFormat="1" applyFont="1" applyFill="1" applyBorder="1" applyAlignment="1">
      <alignment vertical="center"/>
    </xf>
    <xf numFmtId="169" fontId="14" fillId="8" borderId="29" xfId="1" applyNumberFormat="1" applyFont="1" applyFill="1" applyBorder="1" applyAlignment="1">
      <alignment vertical="center"/>
    </xf>
    <xf numFmtId="170" fontId="14" fillId="8" borderId="16" xfId="1" applyNumberFormat="1" applyFont="1" applyFill="1" applyBorder="1" applyAlignment="1" applyProtection="1">
      <alignment vertical="center"/>
    </xf>
    <xf numFmtId="0" fontId="15" fillId="3" borderId="45" xfId="0" applyFont="1" applyFill="1" applyBorder="1" applyAlignment="1">
      <alignment vertical="center" wrapText="1"/>
    </xf>
    <xf numFmtId="0" fontId="14" fillId="8" borderId="21" xfId="0" applyFont="1" applyFill="1" applyBorder="1" applyAlignment="1">
      <alignment vertical="center"/>
    </xf>
    <xf numFmtId="0" fontId="14" fillId="8" borderId="39" xfId="0" applyFont="1" applyFill="1" applyBorder="1" applyAlignment="1">
      <alignment horizontal="center" vertical="center"/>
    </xf>
    <xf numFmtId="0" fontId="14" fillId="8" borderId="40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vertical="center"/>
    </xf>
    <xf numFmtId="170" fontId="14" fillId="9" borderId="40" xfId="1" applyNumberFormat="1" applyFont="1" applyFill="1" applyBorder="1" applyAlignment="1" applyProtection="1">
      <alignment vertical="center"/>
    </xf>
    <xf numFmtId="0" fontId="14" fillId="4" borderId="45" xfId="0" applyFont="1" applyFill="1" applyBorder="1" applyAlignment="1">
      <alignment vertical="center"/>
    </xf>
    <xf numFmtId="0" fontId="14" fillId="5" borderId="45" xfId="0" applyFont="1" applyFill="1" applyBorder="1" applyAlignment="1">
      <alignment vertical="center"/>
    </xf>
    <xf numFmtId="170" fontId="14" fillId="5" borderId="40" xfId="1" applyNumberFormat="1" applyFont="1" applyFill="1" applyBorder="1" applyAlignment="1" applyProtection="1">
      <alignment vertical="center"/>
    </xf>
    <xf numFmtId="0" fontId="14" fillId="10" borderId="45" xfId="0" applyFont="1" applyFill="1" applyBorder="1" applyAlignment="1">
      <alignment vertical="center"/>
    </xf>
    <xf numFmtId="169" fontId="14" fillId="10" borderId="21" xfId="1" applyNumberFormat="1" applyFont="1" applyFill="1" applyBorder="1" applyAlignment="1">
      <alignment vertical="center"/>
    </xf>
    <xf numFmtId="169" fontId="14" fillId="10" borderId="39" xfId="1" applyNumberFormat="1" applyFont="1" applyFill="1" applyBorder="1" applyAlignment="1">
      <alignment vertical="center"/>
    </xf>
    <xf numFmtId="170" fontId="14" fillId="10" borderId="40" xfId="1" applyNumberFormat="1" applyFont="1" applyFill="1" applyBorder="1" applyAlignment="1" applyProtection="1">
      <alignment vertical="center"/>
    </xf>
    <xf numFmtId="170" fontId="14" fillId="11" borderId="40" xfId="1" applyNumberFormat="1" applyFont="1" applyFill="1" applyBorder="1" applyAlignment="1" applyProtection="1">
      <alignment vertical="center"/>
    </xf>
    <xf numFmtId="0" fontId="14" fillId="6" borderId="45" xfId="0" applyFont="1" applyFill="1" applyBorder="1" applyAlignment="1">
      <alignment vertical="center"/>
    </xf>
    <xf numFmtId="0" fontId="15" fillId="7" borderId="45" xfId="0" applyFont="1" applyFill="1" applyBorder="1" applyAlignment="1">
      <alignment vertical="center"/>
    </xf>
    <xf numFmtId="169" fontId="14" fillId="0" borderId="39" xfId="1" applyNumberFormat="1" applyFont="1" applyBorder="1" applyAlignment="1">
      <alignment vertical="center" wrapText="1"/>
    </xf>
    <xf numFmtId="169" fontId="15" fillId="0" borderId="39" xfId="1" applyNumberFormat="1" applyFont="1" applyBorder="1" applyAlignment="1">
      <alignment vertical="center" wrapText="1"/>
    </xf>
    <xf numFmtId="169" fontId="14" fillId="0" borderId="21" xfId="1" applyNumberFormat="1" applyFont="1" applyBorder="1" applyAlignment="1">
      <alignment vertical="center" wrapText="1"/>
    </xf>
    <xf numFmtId="169" fontId="15" fillId="0" borderId="21" xfId="1" applyNumberFormat="1" applyFont="1" applyBorder="1" applyAlignment="1">
      <alignment vertical="center" wrapText="1"/>
    </xf>
    <xf numFmtId="169" fontId="15" fillId="0" borderId="40" xfId="1" applyNumberFormat="1" applyFont="1" applyBorder="1" applyAlignment="1" applyProtection="1">
      <alignment vertical="center"/>
    </xf>
    <xf numFmtId="169" fontId="14" fillId="10" borderId="21" xfId="1" applyNumberFormat="1" applyFont="1" applyFill="1" applyBorder="1" applyAlignment="1">
      <alignment vertical="center" wrapText="1"/>
    </xf>
    <xf numFmtId="169" fontId="14" fillId="10" borderId="39" xfId="1" applyNumberFormat="1" applyFont="1" applyFill="1" applyBorder="1" applyAlignment="1">
      <alignment vertical="center" wrapText="1"/>
    </xf>
    <xf numFmtId="169" fontId="14" fillId="9" borderId="21" xfId="1" applyNumberFormat="1" applyFont="1" applyFill="1" applyBorder="1" applyAlignment="1">
      <alignment vertical="center" wrapText="1"/>
    </xf>
    <xf numFmtId="169" fontId="14" fillId="9" borderId="39" xfId="1" applyNumberFormat="1" applyFont="1" applyFill="1" applyBorder="1" applyAlignment="1">
      <alignment vertical="center" wrapText="1"/>
    </xf>
    <xf numFmtId="169" fontId="14" fillId="4" borderId="21" xfId="1" applyNumberFormat="1" applyFont="1" applyFill="1" applyBorder="1" applyAlignment="1">
      <alignment vertical="center" wrapText="1"/>
    </xf>
    <xf numFmtId="169" fontId="14" fillId="4" borderId="39" xfId="1" applyNumberFormat="1" applyFont="1" applyFill="1" applyBorder="1" applyAlignment="1">
      <alignment vertical="center" wrapText="1"/>
    </xf>
    <xf numFmtId="169" fontId="14" fillId="5" borderId="21" xfId="1" applyNumberFormat="1" applyFont="1" applyFill="1" applyBorder="1" applyAlignment="1">
      <alignment vertical="center" wrapText="1"/>
    </xf>
    <xf numFmtId="169" fontId="14" fillId="5" borderId="39" xfId="1" applyNumberFormat="1" applyFont="1" applyFill="1" applyBorder="1" applyAlignment="1">
      <alignment vertical="center" wrapText="1"/>
    </xf>
    <xf numFmtId="169" fontId="14" fillId="7" borderId="21" xfId="1" applyNumberFormat="1" applyFont="1" applyFill="1" applyBorder="1" applyAlignment="1">
      <alignment vertical="center" wrapText="1"/>
    </xf>
    <xf numFmtId="169" fontId="14" fillId="7" borderId="39" xfId="1" applyNumberFormat="1" applyFont="1" applyFill="1" applyBorder="1" applyAlignment="1">
      <alignment vertical="center" wrapText="1"/>
    </xf>
    <xf numFmtId="169" fontId="14" fillId="6" borderId="21" xfId="1" applyNumberFormat="1" applyFont="1" applyFill="1" applyBorder="1" applyAlignment="1">
      <alignment vertical="center" wrapText="1"/>
    </xf>
    <xf numFmtId="169" fontId="14" fillId="6" borderId="39" xfId="1" applyNumberFormat="1" applyFont="1" applyFill="1" applyBorder="1" applyAlignment="1">
      <alignment vertical="center" wrapText="1"/>
    </xf>
    <xf numFmtId="169" fontId="18" fillId="8" borderId="15" xfId="1" applyNumberFormat="1" applyFont="1" applyFill="1" applyBorder="1" applyAlignment="1">
      <alignment vertical="center" wrapText="1"/>
    </xf>
    <xf numFmtId="169" fontId="18" fillId="8" borderId="29" xfId="1" applyNumberFormat="1" applyFont="1" applyFill="1" applyBorder="1" applyAlignment="1">
      <alignment vertical="center" wrapText="1"/>
    </xf>
    <xf numFmtId="3" fontId="14" fillId="4" borderId="0" xfId="0" applyNumberFormat="1" applyFont="1" applyFill="1" applyBorder="1" applyAlignment="1">
      <alignment vertical="center" wrapText="1"/>
    </xf>
    <xf numFmtId="3" fontId="14" fillId="10" borderId="0" xfId="0" applyNumberFormat="1" applyFont="1" applyFill="1" applyBorder="1" applyAlignment="1">
      <alignment vertical="center" wrapText="1"/>
    </xf>
    <xf numFmtId="3" fontId="14" fillId="5" borderId="0" xfId="0" applyNumberFormat="1" applyFont="1" applyFill="1" applyBorder="1" applyAlignment="1">
      <alignment vertical="center" wrapText="1"/>
    </xf>
    <xf numFmtId="3" fontId="14" fillId="6" borderId="0" xfId="0" applyNumberFormat="1" applyFont="1" applyFill="1" applyBorder="1" applyAlignment="1">
      <alignment vertical="center" wrapText="1"/>
    </xf>
    <xf numFmtId="3" fontId="14" fillId="7" borderId="0" xfId="0" applyNumberFormat="1" applyFont="1" applyFill="1" applyBorder="1" applyAlignment="1">
      <alignment vertical="center" wrapText="1"/>
    </xf>
    <xf numFmtId="0" fontId="14" fillId="8" borderId="43" xfId="0" applyFont="1" applyFill="1" applyBorder="1" applyAlignment="1">
      <alignment vertical="center"/>
    </xf>
    <xf numFmtId="49" fontId="14" fillId="4" borderId="41" xfId="0" applyNumberFormat="1" applyFont="1" applyFill="1" applyBorder="1" applyAlignment="1">
      <alignment vertical="center"/>
    </xf>
    <xf numFmtId="49" fontId="14" fillId="0" borderId="41" xfId="0" applyNumberFormat="1" applyFont="1" applyBorder="1" applyAlignment="1">
      <alignment vertical="center"/>
    </xf>
    <xf numFmtId="49" fontId="14" fillId="10" borderId="41" xfId="0" applyNumberFormat="1" applyFont="1" applyFill="1" applyBorder="1" applyAlignment="1">
      <alignment vertical="center"/>
    </xf>
    <xf numFmtId="49" fontId="15" fillId="0" borderId="41" xfId="0" applyNumberFormat="1" applyFont="1" applyBorder="1" applyAlignment="1">
      <alignment vertical="center"/>
    </xf>
    <xf numFmtId="49" fontId="14" fillId="5" borderId="41" xfId="0" applyNumberFormat="1" applyFont="1" applyFill="1" applyBorder="1" applyAlignment="1">
      <alignment vertical="center"/>
    </xf>
    <xf numFmtId="49" fontId="14" fillId="6" borderId="41" xfId="0" applyNumberFormat="1" applyFont="1" applyFill="1" applyBorder="1" applyAlignment="1">
      <alignment vertical="center"/>
    </xf>
    <xf numFmtId="49" fontId="14" fillId="7" borderId="41" xfId="0" applyNumberFormat="1" applyFont="1" applyFill="1" applyBorder="1" applyAlignment="1">
      <alignment vertical="center"/>
    </xf>
    <xf numFmtId="49" fontId="18" fillId="8" borderId="33" xfId="0" applyNumberFormat="1" applyFont="1" applyFill="1" applyBorder="1" applyAlignment="1">
      <alignment vertical="center"/>
    </xf>
    <xf numFmtId="169" fontId="15" fillId="3" borderId="39" xfId="1" applyNumberFormat="1" applyFont="1" applyFill="1" applyBorder="1" applyAlignment="1">
      <alignment vertical="center"/>
    </xf>
    <xf numFmtId="169" fontId="15" fillId="3" borderId="21" xfId="1" applyNumberFormat="1" applyFont="1" applyFill="1" applyBorder="1" applyAlignment="1">
      <alignment vertical="center"/>
    </xf>
    <xf numFmtId="0" fontId="14" fillId="8" borderId="53" xfId="0" applyFont="1" applyFill="1" applyBorder="1" applyAlignment="1">
      <alignment horizontal="center" vertical="center"/>
    </xf>
    <xf numFmtId="0" fontId="14" fillId="8" borderId="54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169" fontId="14" fillId="12" borderId="21" xfId="1" applyNumberFormat="1" applyFont="1" applyFill="1" applyBorder="1" applyAlignment="1">
      <alignment vertical="center"/>
    </xf>
    <xf numFmtId="169" fontId="14" fillId="12" borderId="39" xfId="1" applyNumberFormat="1" applyFont="1" applyFill="1" applyBorder="1" applyAlignment="1">
      <alignment vertical="center"/>
    </xf>
    <xf numFmtId="170" fontId="14" fillId="12" borderId="40" xfId="1" applyNumberFormat="1" applyFont="1" applyFill="1" applyBorder="1" applyAlignment="1" applyProtection="1">
      <alignment vertical="center"/>
    </xf>
    <xf numFmtId="49" fontId="15" fillId="0" borderId="41" xfId="0" applyNumberFormat="1" applyFont="1" applyFill="1" applyBorder="1" applyAlignment="1">
      <alignment vertical="center"/>
    </xf>
    <xf numFmtId="0" fontId="15" fillId="0" borderId="41" xfId="0" applyFont="1" applyBorder="1" applyAlignment="1">
      <alignment horizontal="left" vertical="center"/>
    </xf>
    <xf numFmtId="0" fontId="15" fillId="0" borderId="41" xfId="0" applyFont="1" applyBorder="1" applyAlignment="1">
      <alignment vertical="center" wrapText="1"/>
    </xf>
    <xf numFmtId="0" fontId="15" fillId="0" borderId="41" xfId="0" applyFont="1" applyFill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49" fontId="14" fillId="12" borderId="41" xfId="0" applyNumberFormat="1" applyFont="1" applyFill="1" applyBorder="1" applyAlignment="1">
      <alignment vertical="center"/>
    </xf>
    <xf numFmtId="169" fontId="14" fillId="12" borderId="21" xfId="1" applyNumberFormat="1" applyFont="1" applyFill="1" applyBorder="1" applyAlignment="1">
      <alignment vertical="center" wrapText="1"/>
    </xf>
    <xf numFmtId="169" fontId="14" fillId="12" borderId="39" xfId="1" applyNumberFormat="1" applyFont="1" applyFill="1" applyBorder="1" applyAlignment="1">
      <alignment vertical="center" wrapText="1"/>
    </xf>
    <xf numFmtId="169" fontId="14" fillId="4" borderId="40" xfId="1" applyNumberFormat="1" applyFont="1" applyFill="1" applyBorder="1" applyAlignment="1" applyProtection="1">
      <alignment vertical="center"/>
    </xf>
    <xf numFmtId="49" fontId="14" fillId="9" borderId="41" xfId="0" applyNumberFormat="1" applyFont="1" applyFill="1" applyBorder="1" applyAlignment="1">
      <alignment horizontal="left" vertical="center"/>
    </xf>
    <xf numFmtId="169" fontId="14" fillId="9" borderId="40" xfId="1" applyNumberFormat="1" applyFont="1" applyFill="1" applyBorder="1" applyAlignment="1" applyProtection="1">
      <alignment vertical="center"/>
    </xf>
    <xf numFmtId="49" fontId="14" fillId="9" borderId="41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>
      <alignment vertical="center"/>
    </xf>
    <xf numFmtId="0" fontId="14" fillId="8" borderId="14" xfId="0" applyFont="1" applyFill="1" applyBorder="1" applyAlignment="1">
      <alignment horizontal="left" vertical="center" wrapText="1"/>
    </xf>
    <xf numFmtId="169" fontId="14" fillId="8" borderId="15" xfId="1" applyNumberFormat="1" applyFont="1" applyFill="1" applyBorder="1" applyAlignment="1">
      <alignment horizontal="right" vertical="center" wrapText="1"/>
    </xf>
    <xf numFmtId="169" fontId="14" fillId="8" borderId="29" xfId="1" applyNumberFormat="1" applyFont="1" applyFill="1" applyBorder="1" applyAlignment="1">
      <alignment horizontal="right" vertical="center" wrapText="1"/>
    </xf>
    <xf numFmtId="0" fontId="14" fillId="8" borderId="46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170" fontId="15" fillId="0" borderId="40" xfId="1" applyNumberFormat="1" applyFont="1" applyBorder="1" applyAlignment="1">
      <alignment horizontal="right" vertical="center"/>
    </xf>
    <xf numFmtId="0" fontId="14" fillId="8" borderId="33" xfId="0" applyFont="1" applyFill="1" applyBorder="1" applyAlignment="1">
      <alignment horizontal="center" vertical="center"/>
    </xf>
    <xf numFmtId="0" fontId="14" fillId="8" borderId="33" xfId="0" applyFont="1" applyFill="1" applyBorder="1" applyAlignment="1">
      <alignment horizontal="left" vertical="center" wrapText="1"/>
    </xf>
    <xf numFmtId="170" fontId="14" fillId="8" borderId="16" xfId="1" applyNumberFormat="1" applyFont="1" applyFill="1" applyBorder="1" applyAlignment="1">
      <alignment horizontal="right" vertical="center"/>
    </xf>
    <xf numFmtId="0" fontId="14" fillId="11" borderId="41" xfId="0" applyFont="1" applyFill="1" applyBorder="1" applyAlignment="1">
      <alignment vertical="center" wrapText="1"/>
    </xf>
    <xf numFmtId="170" fontId="14" fillId="11" borderId="40" xfId="1" applyNumberFormat="1" applyFont="1" applyFill="1" applyBorder="1" applyAlignment="1">
      <alignment horizontal="right" vertical="center"/>
    </xf>
    <xf numFmtId="0" fontId="14" fillId="4" borderId="41" xfId="0" applyFont="1" applyFill="1" applyBorder="1" applyAlignment="1">
      <alignment vertical="center" wrapText="1"/>
    </xf>
    <xf numFmtId="0" fontId="14" fillId="9" borderId="41" xfId="0" applyFont="1" applyFill="1" applyBorder="1" applyAlignment="1">
      <alignment vertical="center" wrapText="1"/>
    </xf>
    <xf numFmtId="170" fontId="14" fillId="9" borderId="40" xfId="1" applyNumberFormat="1" applyFont="1" applyFill="1" applyBorder="1" applyAlignment="1">
      <alignment horizontal="right" vertical="center"/>
    </xf>
    <xf numFmtId="49" fontId="15" fillId="4" borderId="41" xfId="0" applyNumberFormat="1" applyFont="1" applyFill="1" applyBorder="1" applyAlignment="1">
      <alignment vertical="center"/>
    </xf>
    <xf numFmtId="0" fontId="15" fillId="4" borderId="41" xfId="0" applyFont="1" applyFill="1" applyBorder="1" applyAlignment="1">
      <alignment vertical="center" wrapText="1"/>
    </xf>
    <xf numFmtId="169" fontId="15" fillId="4" borderId="21" xfId="1" applyNumberFormat="1" applyFont="1" applyFill="1" applyBorder="1" applyAlignment="1">
      <alignment vertical="center" wrapText="1"/>
    </xf>
    <xf numFmtId="169" fontId="15" fillId="4" borderId="39" xfId="1" applyNumberFormat="1" applyFont="1" applyFill="1" applyBorder="1" applyAlignment="1">
      <alignment vertical="center" wrapText="1"/>
    </xf>
    <xf numFmtId="170" fontId="15" fillId="4" borderId="40" xfId="1" applyNumberFormat="1" applyFont="1" applyFill="1" applyBorder="1" applyAlignment="1">
      <alignment horizontal="right" vertical="center"/>
    </xf>
    <xf numFmtId="0" fontId="14" fillId="12" borderId="41" xfId="0" applyFont="1" applyFill="1" applyBorder="1" applyAlignment="1">
      <alignment vertical="center" wrapText="1"/>
    </xf>
    <xf numFmtId="170" fontId="14" fillId="12" borderId="40" xfId="1" applyNumberFormat="1" applyFont="1" applyFill="1" applyBorder="1" applyAlignment="1">
      <alignment horizontal="right" vertical="center"/>
    </xf>
    <xf numFmtId="0" fontId="14" fillId="7" borderId="41" xfId="0" applyFont="1" applyFill="1" applyBorder="1" applyAlignment="1">
      <alignment vertical="center" wrapText="1"/>
    </xf>
    <xf numFmtId="170" fontId="14" fillId="7" borderId="40" xfId="1" applyNumberFormat="1" applyFont="1" applyFill="1" applyBorder="1" applyAlignment="1">
      <alignment horizontal="right" vertical="center"/>
    </xf>
    <xf numFmtId="0" fontId="14" fillId="11" borderId="41" xfId="0" applyFont="1" applyFill="1" applyBorder="1" applyAlignment="1">
      <alignment horizontal="center" vertical="center"/>
    </xf>
    <xf numFmtId="0" fontId="14" fillId="11" borderId="41" xfId="0" applyFont="1" applyFill="1" applyBorder="1" applyAlignment="1">
      <alignment horizontal="left" vertical="center"/>
    </xf>
    <xf numFmtId="169" fontId="14" fillId="11" borderId="21" xfId="1" applyNumberFormat="1" applyFont="1" applyFill="1" applyBorder="1" applyAlignment="1">
      <alignment horizontal="right" vertical="center"/>
    </xf>
    <xf numFmtId="169" fontId="14" fillId="11" borderId="39" xfId="1" applyNumberFormat="1" applyFont="1" applyFill="1" applyBorder="1" applyAlignment="1">
      <alignment horizontal="right" vertical="center"/>
    </xf>
    <xf numFmtId="169" fontId="14" fillId="11" borderId="21" xfId="1" applyNumberFormat="1" applyFont="1" applyFill="1" applyBorder="1" applyAlignment="1">
      <alignment horizontal="center" vertical="center"/>
    </xf>
    <xf numFmtId="169" fontId="14" fillId="11" borderId="39" xfId="1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vertical="center" wrapText="1"/>
    </xf>
    <xf numFmtId="49" fontId="14" fillId="0" borderId="41" xfId="0" applyNumberFormat="1" applyFont="1" applyFill="1" applyBorder="1" applyAlignment="1">
      <alignment vertical="center"/>
    </xf>
    <xf numFmtId="169" fontId="14" fillId="0" borderId="39" xfId="1" applyNumberFormat="1" applyFont="1" applyFill="1" applyBorder="1" applyAlignment="1">
      <alignment vertical="center" wrapText="1"/>
    </xf>
    <xf numFmtId="169" fontId="15" fillId="0" borderId="39" xfId="1" applyNumberFormat="1" applyFont="1" applyFill="1" applyBorder="1" applyAlignment="1">
      <alignment vertical="center" wrapText="1"/>
    </xf>
    <xf numFmtId="169" fontId="14" fillId="0" borderId="21" xfId="1" applyNumberFormat="1" applyFont="1" applyFill="1" applyBorder="1" applyAlignment="1">
      <alignment vertical="center" wrapText="1"/>
    </xf>
    <xf numFmtId="169" fontId="15" fillId="0" borderId="21" xfId="1" applyNumberFormat="1" applyFont="1" applyFill="1" applyBorder="1" applyAlignment="1">
      <alignment vertical="center" wrapText="1"/>
    </xf>
    <xf numFmtId="0" fontId="14" fillId="8" borderId="33" xfId="0" applyFont="1" applyFill="1" applyBorder="1" applyAlignment="1">
      <alignment horizontal="left" vertical="center"/>
    </xf>
    <xf numFmtId="0" fontId="14" fillId="8" borderId="33" xfId="0" applyFont="1" applyFill="1" applyBorder="1" applyAlignment="1">
      <alignment vertical="center" wrapText="1"/>
    </xf>
    <xf numFmtId="169" fontId="14" fillId="8" borderId="15" xfId="1" applyNumberFormat="1" applyFont="1" applyFill="1" applyBorder="1" applyAlignment="1">
      <alignment vertical="center" wrapText="1"/>
    </xf>
    <xf numFmtId="169" fontId="14" fillId="8" borderId="29" xfId="1" applyNumberFormat="1" applyFont="1" applyFill="1" applyBorder="1" applyAlignment="1">
      <alignment vertical="center" wrapText="1"/>
    </xf>
    <xf numFmtId="0" fontId="14" fillId="8" borderId="50" xfId="0" applyFont="1" applyFill="1" applyBorder="1" applyAlignment="1">
      <alignment horizontal="center" vertical="center" wrapText="1"/>
    </xf>
    <xf numFmtId="169" fontId="15" fillId="0" borderId="0" xfId="0" applyNumberFormat="1" applyFont="1" applyBorder="1" applyAlignment="1">
      <alignment vertical="center"/>
    </xf>
    <xf numFmtId="171" fontId="15" fillId="0" borderId="0" xfId="1" applyNumberFormat="1" applyFont="1" applyBorder="1" applyAlignment="1">
      <alignment vertical="center"/>
    </xf>
    <xf numFmtId="0" fontId="14" fillId="8" borderId="43" xfId="0" applyFont="1" applyFill="1" applyBorder="1" applyAlignment="1">
      <alignment horizontal="center" vertical="center"/>
    </xf>
    <xf numFmtId="169" fontId="15" fillId="0" borderId="0" xfId="1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right" vertical="center"/>
    </xf>
    <xf numFmtId="170" fontId="15" fillId="0" borderId="0" xfId="1" applyNumberFormat="1" applyFont="1" applyFill="1" applyBorder="1" applyAlignment="1">
      <alignment vertical="center"/>
    </xf>
    <xf numFmtId="169" fontId="14" fillId="0" borderId="39" xfId="1" applyNumberFormat="1" applyFont="1" applyFill="1" applyBorder="1" applyAlignment="1">
      <alignment vertical="center"/>
    </xf>
    <xf numFmtId="169" fontId="15" fillId="0" borderId="39" xfId="1" applyNumberFormat="1" applyFont="1" applyFill="1" applyBorder="1" applyAlignment="1">
      <alignment vertical="center"/>
    </xf>
    <xf numFmtId="169" fontId="14" fillId="0" borderId="21" xfId="1" applyNumberFormat="1" applyFont="1" applyFill="1" applyBorder="1" applyAlignment="1">
      <alignment vertical="center"/>
    </xf>
    <xf numFmtId="170" fontId="14" fillId="0" borderId="40" xfId="1" applyNumberFormat="1" applyFont="1" applyFill="1" applyBorder="1" applyAlignment="1" applyProtection="1">
      <alignment vertical="center"/>
    </xf>
    <xf numFmtId="169" fontId="15" fillId="0" borderId="21" xfId="1" applyNumberFormat="1" applyFont="1" applyFill="1" applyBorder="1" applyAlignment="1">
      <alignment vertical="center"/>
    </xf>
    <xf numFmtId="170" fontId="15" fillId="0" borderId="40" xfId="1" applyNumberFormat="1" applyFont="1" applyFill="1" applyBorder="1" applyAlignment="1" applyProtection="1">
      <alignment vertical="center"/>
    </xf>
    <xf numFmtId="0" fontId="15" fillId="0" borderId="41" xfId="0" applyFont="1" applyFill="1" applyBorder="1" applyAlignment="1">
      <alignment vertical="center"/>
    </xf>
    <xf numFmtId="0" fontId="15" fillId="0" borderId="41" xfId="0" applyFont="1" applyFill="1" applyBorder="1" applyAlignment="1" applyProtection="1">
      <alignment vertical="center" wrapText="1"/>
      <protection locked="0"/>
    </xf>
    <xf numFmtId="0" fontId="16" fillId="0" borderId="41" xfId="0" applyFont="1" applyFill="1" applyBorder="1" applyAlignment="1">
      <alignment horizontal="justify" vertical="center" wrapText="1"/>
    </xf>
    <xf numFmtId="1" fontId="15" fillId="0" borderId="41" xfId="0" applyNumberFormat="1" applyFont="1" applyFill="1" applyBorder="1" applyAlignment="1">
      <alignment horizontal="justify" vertical="center"/>
    </xf>
    <xf numFmtId="169" fontId="14" fillId="11" borderId="21" xfId="1" applyNumberFormat="1" applyFont="1" applyFill="1" applyBorder="1" applyAlignment="1">
      <alignment vertical="center"/>
    </xf>
    <xf numFmtId="169" fontId="14" fillId="11" borderId="39" xfId="1" applyNumberFormat="1" applyFont="1" applyFill="1" applyBorder="1" applyAlignment="1">
      <alignment vertical="center"/>
    </xf>
    <xf numFmtId="0" fontId="14" fillId="11" borderId="41" xfId="0" applyFont="1" applyFill="1" applyBorder="1" applyAlignment="1">
      <alignment horizontal="centerContinuous" vertical="center"/>
    </xf>
    <xf numFmtId="49" fontId="15" fillId="7" borderId="41" xfId="0" applyNumberFormat="1" applyFont="1" applyFill="1" applyBorder="1" applyAlignment="1">
      <alignment vertical="center"/>
    </xf>
    <xf numFmtId="169" fontId="15" fillId="4" borderId="21" xfId="1" applyNumberFormat="1" applyFont="1" applyFill="1" applyBorder="1" applyAlignment="1">
      <alignment vertical="center"/>
    </xf>
    <xf numFmtId="169" fontId="15" fillId="4" borderId="39" xfId="1" applyNumberFormat="1" applyFont="1" applyFill="1" applyBorder="1" applyAlignment="1">
      <alignment vertical="center"/>
    </xf>
    <xf numFmtId="170" fontId="15" fillId="4" borderId="40" xfId="1" applyNumberFormat="1" applyFont="1" applyFill="1" applyBorder="1" applyAlignment="1" applyProtection="1">
      <alignment vertical="center"/>
    </xf>
    <xf numFmtId="169" fontId="14" fillId="8" borderId="9" xfId="1" applyNumberFormat="1" applyFont="1" applyFill="1" applyBorder="1" applyAlignment="1">
      <alignment horizontal="center" vertical="center"/>
    </xf>
    <xf numFmtId="169" fontId="14" fillId="8" borderId="39" xfId="1" applyNumberFormat="1" applyFont="1" applyFill="1" applyBorder="1" applyAlignment="1">
      <alignment horizontal="center" vertical="center"/>
    </xf>
    <xf numFmtId="169" fontId="14" fillId="8" borderId="40" xfId="1" applyNumberFormat="1" applyFont="1" applyFill="1" applyBorder="1" applyAlignment="1">
      <alignment horizontal="center" vertical="center"/>
    </xf>
    <xf numFmtId="170" fontId="15" fillId="0" borderId="40" xfId="1" applyNumberFormat="1" applyFont="1" applyFill="1" applyBorder="1" applyAlignment="1">
      <alignment vertical="center"/>
    </xf>
    <xf numFmtId="3" fontId="14" fillId="0" borderId="41" xfId="0" applyNumberFormat="1" applyFont="1" applyFill="1" applyBorder="1" applyAlignment="1">
      <alignment vertical="center" wrapText="1"/>
    </xf>
    <xf numFmtId="3" fontId="15" fillId="0" borderId="41" xfId="0" applyNumberFormat="1" applyFont="1" applyFill="1" applyBorder="1" applyAlignment="1">
      <alignment vertical="center" wrapText="1"/>
    </xf>
    <xf numFmtId="0" fontId="17" fillId="0" borderId="41" xfId="0" applyFont="1" applyFill="1" applyBorder="1" applyAlignment="1">
      <alignment horizontal="justify" vertical="center" wrapText="1"/>
    </xf>
    <xf numFmtId="0" fontId="19" fillId="0" borderId="41" xfId="0" applyFont="1" applyFill="1" applyBorder="1" applyAlignment="1">
      <alignment horizontal="justify" vertical="center" wrapText="1"/>
    </xf>
    <xf numFmtId="3" fontId="14" fillId="4" borderId="41" xfId="0" applyNumberFormat="1" applyFont="1" applyFill="1" applyBorder="1" applyAlignment="1">
      <alignment vertical="center" wrapText="1"/>
    </xf>
    <xf numFmtId="170" fontId="14" fillId="4" borderId="40" xfId="1" applyNumberFormat="1" applyFont="1" applyFill="1" applyBorder="1" applyAlignment="1">
      <alignment vertical="center"/>
    </xf>
    <xf numFmtId="3" fontId="15" fillId="7" borderId="41" xfId="0" applyNumberFormat="1" applyFont="1" applyFill="1" applyBorder="1" applyAlignment="1">
      <alignment vertical="center" wrapText="1"/>
    </xf>
    <xf numFmtId="49" fontId="14" fillId="13" borderId="41" xfId="0" applyNumberFormat="1" applyFont="1" applyFill="1" applyBorder="1" applyAlignment="1">
      <alignment vertical="center"/>
    </xf>
    <xf numFmtId="3" fontId="14" fillId="13" borderId="41" xfId="0" applyNumberFormat="1" applyFont="1" applyFill="1" applyBorder="1" applyAlignment="1">
      <alignment vertical="center" wrapText="1"/>
    </xf>
    <xf numFmtId="169" fontId="14" fillId="13" borderId="21" xfId="1" applyNumberFormat="1" applyFont="1" applyFill="1" applyBorder="1" applyAlignment="1">
      <alignment vertical="center"/>
    </xf>
    <xf numFmtId="169" fontId="14" fillId="13" borderId="39" xfId="1" applyNumberFormat="1" applyFont="1" applyFill="1" applyBorder="1" applyAlignment="1">
      <alignment vertical="center"/>
    </xf>
    <xf numFmtId="170" fontId="14" fillId="13" borderId="40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3" fontId="14" fillId="12" borderId="41" xfId="0" applyNumberFormat="1" applyFont="1" applyFill="1" applyBorder="1" applyAlignment="1">
      <alignment vertical="center" wrapText="1"/>
    </xf>
    <xf numFmtId="49" fontId="15" fillId="5" borderId="41" xfId="0" applyNumberFormat="1" applyFont="1" applyFill="1" applyBorder="1" applyAlignment="1">
      <alignment vertical="center"/>
    </xf>
    <xf numFmtId="3" fontId="15" fillId="5" borderId="41" xfId="0" applyNumberFormat="1" applyFont="1" applyFill="1" applyBorder="1" applyAlignment="1">
      <alignment vertical="center" wrapText="1"/>
    </xf>
    <xf numFmtId="169" fontId="15" fillId="5" borderId="21" xfId="1" applyNumberFormat="1" applyFont="1" applyFill="1" applyBorder="1" applyAlignment="1">
      <alignment vertical="center"/>
    </xf>
    <xf numFmtId="169" fontId="15" fillId="5" borderId="39" xfId="1" applyNumberFormat="1" applyFont="1" applyFill="1" applyBorder="1" applyAlignment="1">
      <alignment vertical="center"/>
    </xf>
    <xf numFmtId="170" fontId="15" fillId="0" borderId="0" xfId="1" applyNumberFormat="1" applyFont="1" applyFill="1" applyBorder="1" applyAlignment="1" applyProtection="1">
      <alignment vertical="center"/>
    </xf>
    <xf numFmtId="170" fontId="14" fillId="12" borderId="0" xfId="1" applyNumberFormat="1" applyFont="1" applyFill="1" applyBorder="1" applyAlignment="1" applyProtection="1">
      <alignment vertical="center"/>
    </xf>
    <xf numFmtId="170" fontId="14" fillId="0" borderId="0" xfId="1" applyNumberFormat="1" applyFont="1" applyFill="1" applyBorder="1" applyAlignment="1" applyProtection="1">
      <alignment vertical="center"/>
    </xf>
    <xf numFmtId="170" fontId="14" fillId="8" borderId="43" xfId="1" applyNumberFormat="1" applyFont="1" applyFill="1" applyBorder="1" applyAlignment="1" applyProtection="1">
      <alignment vertical="center"/>
    </xf>
    <xf numFmtId="169" fontId="14" fillId="8" borderId="0" xfId="1" applyNumberFormat="1" applyFont="1" applyFill="1" applyBorder="1" applyAlignment="1">
      <alignment horizontal="center" vertical="center"/>
    </xf>
    <xf numFmtId="170" fontId="14" fillId="11" borderId="0" xfId="1" applyNumberFormat="1" applyFont="1" applyFill="1" applyBorder="1" applyAlignment="1" applyProtection="1">
      <alignment vertical="center"/>
    </xf>
    <xf numFmtId="170" fontId="14" fillId="9" borderId="0" xfId="1" applyNumberFormat="1" applyFont="1" applyFill="1" applyBorder="1" applyAlignment="1" applyProtection="1">
      <alignment vertical="center"/>
    </xf>
    <xf numFmtId="170" fontId="15" fillId="4" borderId="0" xfId="1" applyNumberFormat="1" applyFont="1" applyFill="1" applyBorder="1" applyAlignment="1" applyProtection="1">
      <alignment vertical="center"/>
    </xf>
    <xf numFmtId="170" fontId="14" fillId="7" borderId="0" xfId="1" applyNumberFormat="1" applyFont="1" applyFill="1" applyBorder="1" applyAlignment="1" applyProtection="1">
      <alignment vertical="center"/>
    </xf>
    <xf numFmtId="0" fontId="15" fillId="0" borderId="41" xfId="0" applyFont="1" applyFill="1" applyBorder="1" applyAlignment="1">
      <alignment horizontal="justify" vertical="center" wrapText="1"/>
    </xf>
    <xf numFmtId="0" fontId="14" fillId="8" borderId="6" xfId="0" applyFont="1" applyFill="1" applyBorder="1" applyAlignment="1">
      <alignment horizontal="center" vertical="center"/>
    </xf>
    <xf numFmtId="49" fontId="14" fillId="9" borderId="45" xfId="0" applyNumberFormat="1" applyFont="1" applyFill="1" applyBorder="1" applyAlignment="1">
      <alignment vertical="center"/>
    </xf>
    <xf numFmtId="49" fontId="14" fillId="4" borderId="45" xfId="0" applyNumberFormat="1" applyFont="1" applyFill="1" applyBorder="1" applyAlignment="1">
      <alignment vertical="center"/>
    </xf>
    <xf numFmtId="49" fontId="15" fillId="0" borderId="45" xfId="0" applyNumberFormat="1" applyFont="1" applyBorder="1" applyAlignment="1">
      <alignment vertical="center"/>
    </xf>
    <xf numFmtId="49" fontId="15" fillId="0" borderId="45" xfId="0" applyNumberFormat="1" applyFont="1" applyFill="1" applyBorder="1" applyAlignment="1">
      <alignment vertical="center"/>
    </xf>
    <xf numFmtId="1" fontId="15" fillId="0" borderId="45" xfId="0" applyNumberFormat="1" applyFont="1" applyBorder="1" applyAlignment="1">
      <alignment horizontal="justify" vertical="center"/>
    </xf>
    <xf numFmtId="49" fontId="14" fillId="0" borderId="45" xfId="0" applyNumberFormat="1" applyFont="1" applyBorder="1" applyAlignment="1">
      <alignment vertical="center"/>
    </xf>
    <xf numFmtId="0" fontId="15" fillId="0" borderId="45" xfId="0" applyFont="1" applyBorder="1" applyAlignment="1">
      <alignment horizontal="left" vertical="center"/>
    </xf>
    <xf numFmtId="49" fontId="14" fillId="12" borderId="45" xfId="0" applyNumberFormat="1" applyFont="1" applyFill="1" applyBorder="1" applyAlignment="1">
      <alignment vertical="center"/>
    </xf>
    <xf numFmtId="49" fontId="14" fillId="5" borderId="45" xfId="0" applyNumberFormat="1" applyFont="1" applyFill="1" applyBorder="1" applyAlignment="1">
      <alignment vertical="center"/>
    </xf>
    <xf numFmtId="49" fontId="14" fillId="7" borderId="45" xfId="0" applyNumberFormat="1" applyFont="1" applyFill="1" applyBorder="1" applyAlignment="1">
      <alignment vertical="center"/>
    </xf>
    <xf numFmtId="1" fontId="16" fillId="0" borderId="45" xfId="0" applyNumberFormat="1" applyFont="1" applyBorder="1" applyAlignment="1">
      <alignment horizontal="justify" vertical="center"/>
    </xf>
    <xf numFmtId="49" fontId="14" fillId="0" borderId="45" xfId="0" applyNumberFormat="1" applyFont="1" applyFill="1" applyBorder="1" applyAlignment="1">
      <alignment vertical="center"/>
    </xf>
    <xf numFmtId="49" fontId="14" fillId="8" borderId="14" xfId="0" applyNumberFormat="1" applyFont="1" applyFill="1" applyBorder="1" applyAlignment="1">
      <alignment vertical="center"/>
    </xf>
    <xf numFmtId="0" fontId="14" fillId="4" borderId="41" xfId="0" applyFont="1" applyFill="1" applyBorder="1" applyAlignment="1">
      <alignment horizontal="justify" vertical="center" wrapText="1"/>
    </xf>
    <xf numFmtId="0" fontId="15" fillId="0" borderId="41" xfId="0" applyFont="1" applyBorder="1" applyAlignment="1">
      <alignment horizontal="justify" vertical="center" wrapText="1"/>
    </xf>
    <xf numFmtId="0" fontId="17" fillId="0" borderId="41" xfId="0" applyFont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justify" vertical="center" wrapText="1"/>
    </xf>
    <xf numFmtId="0" fontId="15" fillId="3" borderId="41" xfId="0" applyFont="1" applyFill="1" applyBorder="1" applyAlignment="1" applyProtection="1">
      <alignment vertical="center" wrapText="1"/>
      <protection locked="0"/>
    </xf>
    <xf numFmtId="0" fontId="14" fillId="5" borderId="41" xfId="0" applyFont="1" applyFill="1" applyBorder="1" applyAlignment="1">
      <alignment horizontal="justify" vertical="center" wrapText="1"/>
    </xf>
    <xf numFmtId="0" fontId="14" fillId="8" borderId="33" xfId="0" applyFont="1" applyFill="1" applyBorder="1" applyAlignment="1">
      <alignment horizontal="justify" vertical="center" wrapText="1"/>
    </xf>
    <xf numFmtId="169" fontId="20" fillId="0" borderId="0" xfId="1" applyNumberFormat="1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71" fontId="20" fillId="0" borderId="0" xfId="1" applyNumberFormat="1" applyFont="1" applyBorder="1" applyAlignment="1">
      <alignment vertical="center"/>
    </xf>
    <xf numFmtId="164" fontId="20" fillId="0" borderId="0" xfId="1" applyFont="1" applyBorder="1" applyAlignment="1">
      <alignment vertical="center"/>
    </xf>
    <xf numFmtId="169" fontId="20" fillId="0" borderId="0" xfId="1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73" fontId="20" fillId="0" borderId="0" xfId="1" applyNumberFormat="1" applyFont="1" applyFill="1" applyBorder="1" applyAlignment="1">
      <alignment vertical="center"/>
    </xf>
    <xf numFmtId="164" fontId="20" fillId="0" borderId="0" xfId="1" applyFont="1" applyFill="1" applyBorder="1" applyAlignment="1">
      <alignment vertical="center"/>
    </xf>
    <xf numFmtId="3" fontId="20" fillId="0" borderId="0" xfId="0" applyNumberFormat="1" applyFont="1"/>
    <xf numFmtId="0" fontId="20" fillId="0" borderId="0" xfId="0" applyFont="1"/>
    <xf numFmtId="169" fontId="20" fillId="0" borderId="0" xfId="1" applyNumberFormat="1" applyFont="1" applyAlignment="1">
      <alignment vertical="center"/>
    </xf>
    <xf numFmtId="172" fontId="20" fillId="0" borderId="0" xfId="0" applyNumberFormat="1" applyFont="1" applyFill="1" applyBorder="1" applyAlignment="1">
      <alignment vertical="center"/>
    </xf>
    <xf numFmtId="169" fontId="20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7" xfId="0" applyBorder="1" applyAlignment="1">
      <alignment horizontal="center"/>
    </xf>
    <xf numFmtId="0" fontId="14" fillId="8" borderId="14" xfId="0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50" xfId="0" applyFont="1" applyFill="1" applyBorder="1" applyAlignment="1">
      <alignment horizontal="center" vertical="center"/>
    </xf>
    <xf numFmtId="0" fontId="14" fillId="8" borderId="51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35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4" fillId="8" borderId="14" xfId="0" applyFont="1" applyFill="1" applyBorder="1" applyAlignment="1">
      <alignment horizontal="center"/>
    </xf>
    <xf numFmtId="0" fontId="14" fillId="8" borderId="43" xfId="0" applyFont="1" applyFill="1" applyBorder="1" applyAlignment="1">
      <alignment horizontal="center"/>
    </xf>
    <xf numFmtId="0" fontId="14" fillId="8" borderId="42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3" fontId="14" fillId="8" borderId="50" xfId="0" applyNumberFormat="1" applyFont="1" applyFill="1" applyBorder="1" applyAlignment="1">
      <alignment horizontal="center" vertical="center"/>
    </xf>
    <xf numFmtId="3" fontId="14" fillId="8" borderId="51" xfId="0" applyNumberFormat="1" applyFont="1" applyFill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3" fontId="21" fillId="14" borderId="0" xfId="0" applyNumberFormat="1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14" fillId="8" borderId="52" xfId="0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8" borderId="4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447675</xdr:colOff>
      <xdr:row>3</xdr:row>
      <xdr:rowOff>114300</xdr:rowOff>
    </xdr:to>
    <xdr:pic>
      <xdr:nvPicPr>
        <xdr:cNvPr id="10242" name="Picture 1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8763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2733675</xdr:colOff>
      <xdr:row>5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3238500" cy="1943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2733675</xdr:colOff>
      <xdr:row>5</xdr:row>
      <xdr:rowOff>85725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238500" cy="1943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1</xdr:col>
      <xdr:colOff>2905125</xdr:colOff>
      <xdr:row>4</xdr:row>
      <xdr:rowOff>619125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3238500" cy="1943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2933700</xdr:colOff>
      <xdr:row>4</xdr:row>
      <xdr:rowOff>638175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3238500" cy="19431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161925</xdr:rowOff>
    </xdr:from>
    <xdr:to>
      <xdr:col>1</xdr:col>
      <xdr:colOff>2905125</xdr:colOff>
      <xdr:row>4</xdr:row>
      <xdr:rowOff>657225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238500" cy="19431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1</xdr:col>
      <xdr:colOff>2952750</xdr:colOff>
      <xdr:row>4</xdr:row>
      <xdr:rowOff>638175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3238500" cy="19431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1076325</xdr:colOff>
      <xdr:row>3</xdr:row>
      <xdr:rowOff>57150</xdr:rowOff>
    </xdr:to>
    <xdr:pic>
      <xdr:nvPicPr>
        <xdr:cNvPr id="17411" name="Picture 2" descr="logo nuevo contralo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191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2752725</xdr:colOff>
      <xdr:row>4</xdr:row>
      <xdr:rowOff>588120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3238500" cy="1931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74547</xdr:colOff>
      <xdr:row>0</xdr:row>
      <xdr:rowOff>0</xdr:rowOff>
    </xdr:from>
    <xdr:to>
      <xdr:col>0</xdr:col>
      <xdr:colOff>3313047</xdr:colOff>
      <xdr:row>6</xdr:row>
      <xdr:rowOff>142102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7" y="0"/>
          <a:ext cx="3238500" cy="1931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0</xdr:col>
      <xdr:colOff>3333750</xdr:colOff>
      <xdr:row>7</xdr:row>
      <xdr:rowOff>64245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3238500" cy="19311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0</xdr:col>
      <xdr:colOff>3324225</xdr:colOff>
      <xdr:row>5</xdr:row>
      <xdr:rowOff>85893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0"/>
          <a:ext cx="3238500" cy="19432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3352800</xdr:colOff>
      <xdr:row>6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3238500" cy="194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1</xdr:col>
      <xdr:colOff>2809875</xdr:colOff>
      <xdr:row>4</xdr:row>
      <xdr:rowOff>657225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61925"/>
          <a:ext cx="3238500" cy="1943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9525</xdr:rowOff>
    </xdr:from>
    <xdr:to>
      <xdr:col>1</xdr:col>
      <xdr:colOff>2771775</xdr:colOff>
      <xdr:row>4</xdr:row>
      <xdr:rowOff>676275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0975"/>
          <a:ext cx="3238500" cy="1943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1</xdr:col>
      <xdr:colOff>2809875</xdr:colOff>
      <xdr:row>4</xdr:row>
      <xdr:rowOff>685800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32385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51"/>
  <sheetViews>
    <sheetView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R7" sqref="R7"/>
    </sheetView>
  </sheetViews>
  <sheetFormatPr baseColWidth="10" defaultRowHeight="12.75" x14ac:dyDescent="0.2"/>
  <cols>
    <col min="1" max="1" width="7" bestFit="1" customWidth="1"/>
    <col min="2" max="2" width="27.140625" customWidth="1"/>
    <col min="3" max="4" width="12.7109375" customWidth="1"/>
    <col min="5" max="5" width="6" customWidth="1"/>
    <col min="6" max="7" width="12.7109375" customWidth="1"/>
    <col min="8" max="8" width="6" customWidth="1"/>
    <col min="9" max="10" width="12.7109375" customWidth="1"/>
    <col min="11" max="11" width="6" customWidth="1"/>
    <col min="12" max="13" width="12.7109375" customWidth="1"/>
    <col min="14" max="14" width="6" customWidth="1"/>
    <col min="15" max="16" width="12.7109375" customWidth="1"/>
    <col min="17" max="17" width="6" customWidth="1"/>
    <col min="18" max="19" width="12.7109375" bestFit="1" customWidth="1"/>
    <col min="20" max="20" width="6" bestFit="1" customWidth="1"/>
  </cols>
  <sheetData>
    <row r="1" spans="1:20" ht="20.25" x14ac:dyDescent="0.3">
      <c r="A1" s="419" t="s">
        <v>251</v>
      </c>
      <c r="B1" s="419"/>
      <c r="C1" s="11"/>
      <c r="D1" s="420" t="s">
        <v>367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20" ht="15.75" x14ac:dyDescent="0.25">
      <c r="A2" s="419" t="s">
        <v>252</v>
      </c>
      <c r="B2" s="419"/>
      <c r="C2" s="11"/>
      <c r="D2" s="420" t="s">
        <v>366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</row>
    <row r="3" spans="1:20" ht="15.75" x14ac:dyDescent="0.25">
      <c r="A3" s="419" t="s">
        <v>253</v>
      </c>
      <c r="B3" s="419"/>
      <c r="C3" s="11"/>
      <c r="D3" s="420" t="s">
        <v>370</v>
      </c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</row>
    <row r="4" spans="1:20" ht="13.5" thickBot="1" x14ac:dyDescent="0.25">
      <c r="D4" s="424" t="s">
        <v>230</v>
      </c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</row>
    <row r="5" spans="1:20" x14ac:dyDescent="0.2">
      <c r="A5" s="425"/>
      <c r="B5" s="426"/>
      <c r="C5" s="421">
        <v>2000</v>
      </c>
      <c r="D5" s="422"/>
      <c r="E5" s="423"/>
      <c r="F5" s="421">
        <v>2001</v>
      </c>
      <c r="G5" s="422"/>
      <c r="H5" s="423"/>
      <c r="I5" s="421">
        <v>2002</v>
      </c>
      <c r="J5" s="422"/>
      <c r="K5" s="423"/>
      <c r="L5" s="421">
        <v>2003</v>
      </c>
      <c r="M5" s="422"/>
      <c r="N5" s="423"/>
      <c r="O5" s="421">
        <v>2004</v>
      </c>
      <c r="P5" s="422"/>
      <c r="Q5" s="423"/>
      <c r="R5" s="421">
        <v>2005</v>
      </c>
      <c r="S5" s="422"/>
      <c r="T5" s="423"/>
    </row>
    <row r="6" spans="1:20" ht="13.5" thickBot="1" x14ac:dyDescent="0.25">
      <c r="A6" s="45" t="s">
        <v>258</v>
      </c>
      <c r="B6" s="61" t="s">
        <v>231</v>
      </c>
      <c r="C6" s="34" t="s">
        <v>12</v>
      </c>
      <c r="D6" s="1" t="s">
        <v>369</v>
      </c>
      <c r="E6" s="2" t="s">
        <v>250</v>
      </c>
      <c r="F6" s="34" t="s">
        <v>12</v>
      </c>
      <c r="G6" s="1" t="s">
        <v>369</v>
      </c>
      <c r="H6" s="2" t="s">
        <v>250</v>
      </c>
      <c r="I6" s="34" t="s">
        <v>12</v>
      </c>
      <c r="J6" s="1" t="s">
        <v>369</v>
      </c>
      <c r="K6" s="2" t="s">
        <v>250</v>
      </c>
      <c r="L6" s="34" t="s">
        <v>12</v>
      </c>
      <c r="M6" s="1" t="s">
        <v>369</v>
      </c>
      <c r="N6" s="2" t="s">
        <v>250</v>
      </c>
      <c r="O6" s="34" t="s">
        <v>12</v>
      </c>
      <c r="P6" s="1" t="s">
        <v>369</v>
      </c>
      <c r="Q6" s="2" t="s">
        <v>250</v>
      </c>
      <c r="R6" s="34" t="s">
        <v>12</v>
      </c>
      <c r="S6" s="1" t="s">
        <v>369</v>
      </c>
      <c r="T6" s="2" t="s">
        <v>250</v>
      </c>
    </row>
    <row r="7" spans="1:20" x14ac:dyDescent="0.2">
      <c r="A7" s="36" t="s">
        <v>270</v>
      </c>
      <c r="B7" s="37" t="s">
        <v>233</v>
      </c>
      <c r="C7" s="39">
        <f t="shared" ref="C7:N7" si="0">SUM(C8+C12+C16+C17+C20+C21)</f>
        <v>1513669741</v>
      </c>
      <c r="D7" s="24">
        <f t="shared" si="0"/>
        <v>1458428763</v>
      </c>
      <c r="E7" s="14">
        <f t="shared" si="0"/>
        <v>568.79291390542517</v>
      </c>
      <c r="F7" s="24">
        <f t="shared" si="0"/>
        <v>1705708589.2</v>
      </c>
      <c r="G7" s="14">
        <f t="shared" si="0"/>
        <v>1654067278</v>
      </c>
      <c r="H7" s="14">
        <f t="shared" si="0"/>
        <v>667.72415750046434</v>
      </c>
      <c r="I7" s="39">
        <f t="shared" si="0"/>
        <v>1671869695</v>
      </c>
      <c r="J7" s="24">
        <f t="shared" si="0"/>
        <v>1577756247</v>
      </c>
      <c r="K7" s="24">
        <f t="shared" si="0"/>
        <v>661.5473742161912</v>
      </c>
      <c r="L7" s="39">
        <f t="shared" si="0"/>
        <v>1776971406</v>
      </c>
      <c r="M7" s="14">
        <f t="shared" si="0"/>
        <v>1704225752</v>
      </c>
      <c r="N7" s="59">
        <f t="shared" si="0"/>
        <v>608.81044758299424</v>
      </c>
      <c r="O7" s="39">
        <f>SUM(O8+O12+O16+O17+O20+O21)</f>
        <v>1858230724</v>
      </c>
      <c r="P7" s="14">
        <f>SUM(P8+P12+P16+P17+P20+P21)</f>
        <v>1775704130</v>
      </c>
      <c r="Q7" s="17">
        <f>IF(OR(P7=0,O7=0),0,P7/O7)*100</f>
        <v>95.558861828398008</v>
      </c>
      <c r="R7" s="39">
        <f>SUM(R8+R12+R16+R17+R20+R21)</f>
        <v>0</v>
      </c>
      <c r="S7" s="14">
        <f>SUM(S8+S12+S16+S17+S20+S21)</f>
        <v>1526498505</v>
      </c>
      <c r="T7" s="42">
        <f t="shared" ref="T7:T49" si="1">IF(OR(S7=0,R7=0),0,S7/R7)*100</f>
        <v>0</v>
      </c>
    </row>
    <row r="8" spans="1:20" x14ac:dyDescent="0.2">
      <c r="A8" s="18" t="s">
        <v>271</v>
      </c>
      <c r="B8" s="28" t="s">
        <v>272</v>
      </c>
      <c r="C8" s="4">
        <f t="shared" ref="C8:N8" si="2">SUM(C9:C11)</f>
        <v>904024712</v>
      </c>
      <c r="D8" s="44">
        <f t="shared" si="2"/>
        <v>865579262</v>
      </c>
      <c r="E8" s="19">
        <f t="shared" si="2"/>
        <v>286.61577906212307</v>
      </c>
      <c r="F8" s="44">
        <f t="shared" si="2"/>
        <v>1011736671.4000001</v>
      </c>
      <c r="G8" s="19">
        <f t="shared" si="2"/>
        <v>979325667</v>
      </c>
      <c r="H8" s="19">
        <f t="shared" si="2"/>
        <v>290.35003416231086</v>
      </c>
      <c r="I8" s="4">
        <f t="shared" si="2"/>
        <v>925425247</v>
      </c>
      <c r="J8" s="44">
        <f t="shared" si="2"/>
        <v>860389682</v>
      </c>
      <c r="K8" s="44">
        <f t="shared" si="2"/>
        <v>279.14459136995049</v>
      </c>
      <c r="L8" s="32">
        <f t="shared" si="2"/>
        <v>884153745</v>
      </c>
      <c r="M8" s="19">
        <f t="shared" si="2"/>
        <v>840158334</v>
      </c>
      <c r="N8" s="10">
        <f t="shared" si="2"/>
        <v>283.45996240908636</v>
      </c>
      <c r="O8" s="4">
        <f>SUM(O9:O11)</f>
        <v>1053030373</v>
      </c>
      <c r="P8" s="19">
        <f>SUM(P9:P11)</f>
        <v>1004096731</v>
      </c>
      <c r="Q8" s="21">
        <f t="shared" ref="Q8:Q49" si="3">IF(OR(P8=0,O8=0),0,P8/O8)*100</f>
        <v>95.353064521720114</v>
      </c>
      <c r="R8" s="4">
        <f>SUM(R9:R11)</f>
        <v>0</v>
      </c>
      <c r="S8" s="19">
        <f>SUM(S9:S11)</f>
        <v>970411729</v>
      </c>
      <c r="T8" s="41">
        <f t="shared" si="1"/>
        <v>0</v>
      </c>
    </row>
    <row r="9" spans="1:20" x14ac:dyDescent="0.2">
      <c r="A9" s="18" t="s">
        <v>273</v>
      </c>
      <c r="B9" s="28" t="s">
        <v>274</v>
      </c>
      <c r="C9" s="4">
        <f>485746887-59896201</f>
        <v>425850686</v>
      </c>
      <c r="D9" s="19">
        <f>466023242-54177913</f>
        <v>411845329</v>
      </c>
      <c r="E9" s="21">
        <f t="shared" ref="E9:E49" si="4">IF(OR(D9=0,C9=0),0,D9/C9)*100</f>
        <v>96.711204781292764</v>
      </c>
      <c r="F9" s="4">
        <f>501929630-34177600</f>
        <v>467752030</v>
      </c>
      <c r="G9" s="19">
        <f>486285663-31789896</f>
        <v>454495767</v>
      </c>
      <c r="H9" s="21">
        <f t="shared" ref="H9:H49" si="5">IF(OR(G9=0,F9=0),0,G9/F9)*100</f>
        <v>97.165963555518928</v>
      </c>
      <c r="I9" s="4">
        <f>445412665-38192682</f>
        <v>407219983</v>
      </c>
      <c r="J9" s="19">
        <f>416203334-36131989</f>
        <v>380071345</v>
      </c>
      <c r="K9" s="56">
        <f t="shared" ref="K9:K49" si="6">IF(OR(J9=0,I9=0),0,J9/I9)*100</f>
        <v>93.333176382947798</v>
      </c>
      <c r="L9" s="4">
        <f>449956974-45156621</f>
        <v>404800353</v>
      </c>
      <c r="M9" s="19">
        <f>438018044-42650649</f>
        <v>395367395</v>
      </c>
      <c r="N9" s="21">
        <f t="shared" ref="N9:N49" si="7">IF(OR(M9=0,L9=0),0,M9/L9)*100</f>
        <v>97.669725846311209</v>
      </c>
      <c r="O9" s="4">
        <v>460794477</v>
      </c>
      <c r="P9" s="19">
        <v>447060681</v>
      </c>
      <c r="Q9" s="21">
        <f t="shared" si="3"/>
        <v>97.019539797999784</v>
      </c>
      <c r="R9" s="4"/>
      <c r="S9" s="19">
        <v>486715516</v>
      </c>
      <c r="T9" s="41">
        <f t="shared" si="1"/>
        <v>0</v>
      </c>
    </row>
    <row r="10" spans="1:20" x14ac:dyDescent="0.2">
      <c r="A10" s="18" t="s">
        <v>275</v>
      </c>
      <c r="B10" s="28" t="s">
        <v>276</v>
      </c>
      <c r="C10" s="4">
        <f>286759536-38986619</f>
        <v>247772917</v>
      </c>
      <c r="D10" s="19">
        <f>265805725-34864782</f>
        <v>230940943</v>
      </c>
      <c r="E10" s="21">
        <f t="shared" si="4"/>
        <v>93.206693369154621</v>
      </c>
      <c r="F10" s="4">
        <f>351479484-60481700.3</f>
        <v>290997783.69999999</v>
      </c>
      <c r="G10" s="19">
        <f>331963535-55598241</f>
        <v>276365294</v>
      </c>
      <c r="H10" s="21">
        <f t="shared" si="5"/>
        <v>94.971614727112438</v>
      </c>
      <c r="I10" s="4">
        <f>363557141-86543009</f>
        <v>277014132</v>
      </c>
      <c r="J10" s="19">
        <f>321068100-72397349</f>
        <v>248670751</v>
      </c>
      <c r="K10" s="56">
        <f t="shared" si="6"/>
        <v>89.768254494684058</v>
      </c>
      <c r="L10" s="4">
        <f>338949174-92369107</f>
        <v>246580067</v>
      </c>
      <c r="M10" s="19">
        <f>298550560-78508022</f>
        <v>220042538</v>
      </c>
      <c r="N10" s="21">
        <f t="shared" si="7"/>
        <v>89.237763894354032</v>
      </c>
      <c r="O10" s="4">
        <v>308679046</v>
      </c>
      <c r="P10" s="19">
        <v>286931805</v>
      </c>
      <c r="Q10" s="21">
        <f t="shared" si="3"/>
        <v>92.954740115401293</v>
      </c>
      <c r="R10" s="4"/>
      <c r="S10" s="19">
        <v>334482433</v>
      </c>
      <c r="T10" s="41">
        <f t="shared" si="1"/>
        <v>0</v>
      </c>
    </row>
    <row r="11" spans="1:20" x14ac:dyDescent="0.2">
      <c r="A11" s="18" t="s">
        <v>277</v>
      </c>
      <c r="B11" s="28" t="s">
        <v>278</v>
      </c>
      <c r="C11" s="4">
        <f>387342754-156941645</f>
        <v>230401109</v>
      </c>
      <c r="D11" s="19">
        <f>375861692-153068702</f>
        <v>222792990</v>
      </c>
      <c r="E11" s="21">
        <f t="shared" si="4"/>
        <v>96.697880911675654</v>
      </c>
      <c r="F11" s="4">
        <f>413658715-160671857.3</f>
        <v>252986857.69999999</v>
      </c>
      <c r="G11" s="19">
        <f>400309024-151844418</f>
        <v>248464606</v>
      </c>
      <c r="H11" s="21">
        <f t="shared" si="5"/>
        <v>98.212455879679482</v>
      </c>
      <c r="I11" s="4">
        <f>406357003-165165871</f>
        <v>241191132</v>
      </c>
      <c r="J11" s="19">
        <f>394468331-162820745</f>
        <v>231647586</v>
      </c>
      <c r="K11" s="56">
        <f t="shared" si="6"/>
        <v>96.043160492318606</v>
      </c>
      <c r="L11" s="4">
        <f>411712946-178939621</f>
        <v>232773325</v>
      </c>
      <c r="M11" s="19">
        <f>400826147-176077746</f>
        <v>224748401</v>
      </c>
      <c r="N11" s="21">
        <f t="shared" si="7"/>
        <v>96.552472668421103</v>
      </c>
      <c r="O11" s="4">
        <v>283556850</v>
      </c>
      <c r="P11" s="19">
        <v>270104245</v>
      </c>
      <c r="Q11" s="21">
        <f t="shared" si="3"/>
        <v>95.255764408442261</v>
      </c>
      <c r="R11" s="4"/>
      <c r="S11" s="19">
        <v>149213780</v>
      </c>
      <c r="T11" s="41">
        <f t="shared" si="1"/>
        <v>0</v>
      </c>
    </row>
    <row r="12" spans="1:20" x14ac:dyDescent="0.2">
      <c r="A12" s="18" t="s">
        <v>279</v>
      </c>
      <c r="B12" s="28" t="s">
        <v>280</v>
      </c>
      <c r="C12" s="4">
        <f>SUM(C13:C15)</f>
        <v>197337438</v>
      </c>
      <c r="D12" s="19">
        <f>SUM(D13:D15)</f>
        <v>184443623</v>
      </c>
      <c r="E12" s="21">
        <f t="shared" si="4"/>
        <v>93.466108037745983</v>
      </c>
      <c r="F12" s="4">
        <f>SUM(F13:F15)</f>
        <v>201360767.69999999</v>
      </c>
      <c r="G12" s="19">
        <f>SUM(G13:G15)</f>
        <v>186510652</v>
      </c>
      <c r="H12" s="21">
        <f t="shared" si="5"/>
        <v>92.625119644892976</v>
      </c>
      <c r="I12" s="4">
        <f>SUM(I13:I15)</f>
        <v>232150025</v>
      </c>
      <c r="J12" s="19">
        <f>SUM(J13:J15)</f>
        <v>215849269</v>
      </c>
      <c r="K12" s="56">
        <f t="shared" si="6"/>
        <v>92.978352683787136</v>
      </c>
      <c r="L12" s="4">
        <f>SUM(L13:L15)</f>
        <v>389421846</v>
      </c>
      <c r="M12" s="19">
        <f>SUM(M13:M15)</f>
        <v>369144505</v>
      </c>
      <c r="N12" s="21">
        <f t="shared" si="7"/>
        <v>94.792962642368039</v>
      </c>
      <c r="O12" s="4">
        <f>SUM(O13:O15)</f>
        <v>38958530</v>
      </c>
      <c r="P12" s="19">
        <f>SUM(P13:P15)</f>
        <v>37116415</v>
      </c>
      <c r="Q12" s="21">
        <f t="shared" si="3"/>
        <v>95.271600340156567</v>
      </c>
      <c r="R12" s="4">
        <f>SUM(R13:R15)</f>
        <v>0</v>
      </c>
      <c r="S12" s="19">
        <f>SUM(S13:S15)</f>
        <v>43735343</v>
      </c>
      <c r="T12" s="41">
        <f t="shared" si="1"/>
        <v>0</v>
      </c>
    </row>
    <row r="13" spans="1:20" x14ac:dyDescent="0.2">
      <c r="A13" s="18" t="s">
        <v>281</v>
      </c>
      <c r="B13" s="28" t="s">
        <v>274</v>
      </c>
      <c r="C13" s="4">
        <f>135129592-76115055</f>
        <v>59014537</v>
      </c>
      <c r="D13" s="19">
        <f>127284533-71120695</f>
        <v>56163838</v>
      </c>
      <c r="E13" s="21">
        <f t="shared" si="4"/>
        <v>95.169496966484715</v>
      </c>
      <c r="F13" s="4">
        <f>150527325-88748200</f>
        <v>61779125</v>
      </c>
      <c r="G13" s="19">
        <f>146710207-85860313</f>
        <v>60849894</v>
      </c>
      <c r="H13" s="21">
        <f t="shared" si="5"/>
        <v>98.495881901856009</v>
      </c>
      <c r="I13" s="4">
        <f>166899496-98248057</f>
        <v>68651439</v>
      </c>
      <c r="J13" s="19">
        <f>160903011-97614121</f>
        <v>63288890</v>
      </c>
      <c r="K13" s="56">
        <f t="shared" si="6"/>
        <v>92.18873037752347</v>
      </c>
      <c r="L13" s="4">
        <f>168524991-103035000</f>
        <v>65489991</v>
      </c>
      <c r="M13" s="19">
        <f>165962430-101902594</f>
        <v>64059836</v>
      </c>
      <c r="N13" s="21">
        <f t="shared" si="7"/>
        <v>97.816223550862915</v>
      </c>
      <c r="O13" s="4">
        <v>26849547</v>
      </c>
      <c r="P13" s="19">
        <v>25899273</v>
      </c>
      <c r="Q13" s="21">
        <f t="shared" si="3"/>
        <v>96.460744756699242</v>
      </c>
      <c r="R13" s="4"/>
      <c r="S13" s="19">
        <v>30607106</v>
      </c>
      <c r="T13" s="41">
        <f t="shared" si="1"/>
        <v>0</v>
      </c>
    </row>
    <row r="14" spans="1:20" x14ac:dyDescent="0.2">
      <c r="A14" s="18" t="s">
        <v>282</v>
      </c>
      <c r="B14" s="28" t="s">
        <v>276</v>
      </c>
      <c r="C14" s="4">
        <f>272564561-139020185</f>
        <v>133544376</v>
      </c>
      <c r="D14" s="19">
        <f>252981796-129373978</f>
        <v>123607818</v>
      </c>
      <c r="E14" s="21">
        <f t="shared" si="4"/>
        <v>92.559358695869008</v>
      </c>
      <c r="F14" s="4">
        <f>314036425-179189400</f>
        <v>134847025</v>
      </c>
      <c r="G14" s="19">
        <f>293191951-172264715</f>
        <v>120927236</v>
      </c>
      <c r="H14" s="21">
        <f t="shared" si="5"/>
        <v>89.677348091290852</v>
      </c>
      <c r="I14" s="4">
        <f>367356702-209345066</f>
        <v>158011636</v>
      </c>
      <c r="J14" s="19">
        <f>353272316-206188433</f>
        <v>147083883</v>
      </c>
      <c r="K14" s="56">
        <f t="shared" si="6"/>
        <v>93.084209950208987</v>
      </c>
      <c r="L14" s="4">
        <f>545055131-246809837</f>
        <v>298245294</v>
      </c>
      <c r="M14" s="19">
        <f>492844109-212886792</f>
        <v>279957317</v>
      </c>
      <c r="N14" s="21">
        <f t="shared" si="7"/>
        <v>93.868142308391285</v>
      </c>
      <c r="O14" s="4">
        <v>7218726</v>
      </c>
      <c r="P14" s="19">
        <v>6407949</v>
      </c>
      <c r="Q14" s="21">
        <f t="shared" si="3"/>
        <v>88.768419801499604</v>
      </c>
      <c r="R14" s="4"/>
      <c r="S14" s="19">
        <v>8504346</v>
      </c>
      <c r="T14" s="41">
        <f t="shared" si="1"/>
        <v>0</v>
      </c>
    </row>
    <row r="15" spans="1:20" x14ac:dyDescent="0.2">
      <c r="A15" s="18" t="s">
        <v>283</v>
      </c>
      <c r="B15" s="28" t="s">
        <v>278</v>
      </c>
      <c r="C15" s="4">
        <f>51195505-46416980</f>
        <v>4778525</v>
      </c>
      <c r="D15" s="19">
        <f>48333704-43661737</f>
        <v>4671967</v>
      </c>
      <c r="E15" s="21">
        <f t="shared" si="4"/>
        <v>97.770065030527192</v>
      </c>
      <c r="F15" s="4">
        <f>46922193-42187575.3</f>
        <v>4734617.700000003</v>
      </c>
      <c r="G15" s="19">
        <f>45343800-40610278</f>
        <v>4733522</v>
      </c>
      <c r="H15" s="21">
        <f t="shared" si="5"/>
        <v>99.976857688002923</v>
      </c>
      <c r="I15" s="4">
        <f>51259950-45773000</f>
        <v>5486950</v>
      </c>
      <c r="J15" s="19">
        <f>50307543-44831047</f>
        <v>5476496</v>
      </c>
      <c r="K15" s="56">
        <f t="shared" si="6"/>
        <v>99.809475209360386</v>
      </c>
      <c r="L15" s="4">
        <f>73741561-48055000</f>
        <v>25686561</v>
      </c>
      <c r="M15" s="19">
        <f>70311395-45184043</f>
        <v>25127352</v>
      </c>
      <c r="N15" s="21">
        <f t="shared" si="7"/>
        <v>97.822951075467046</v>
      </c>
      <c r="O15" s="4">
        <v>4890257</v>
      </c>
      <c r="P15" s="19">
        <v>4809193</v>
      </c>
      <c r="Q15" s="21">
        <f t="shared" si="3"/>
        <v>98.342336609302947</v>
      </c>
      <c r="R15" s="4"/>
      <c r="S15" s="19">
        <v>4623891</v>
      </c>
      <c r="T15" s="41">
        <f t="shared" si="1"/>
        <v>0</v>
      </c>
    </row>
    <row r="16" spans="1:20" ht="22.5" x14ac:dyDescent="0.2">
      <c r="A16" s="18" t="s">
        <v>353</v>
      </c>
      <c r="B16" s="28" t="s">
        <v>354</v>
      </c>
      <c r="C16" s="4"/>
      <c r="D16" s="19"/>
      <c r="E16" s="21">
        <f t="shared" si="4"/>
        <v>0</v>
      </c>
      <c r="F16" s="4">
        <f>147272168-147272167.7</f>
        <v>0.30000001192092896</v>
      </c>
      <c r="G16" s="19">
        <f>135896225-135896225</f>
        <v>0</v>
      </c>
      <c r="H16" s="21">
        <f t="shared" si="5"/>
        <v>0</v>
      </c>
      <c r="I16" s="4">
        <f>173588861-173588861</f>
        <v>0</v>
      </c>
      <c r="J16" s="19">
        <f>159018893-159018893</f>
        <v>0</v>
      </c>
      <c r="K16" s="56">
        <f t="shared" si="6"/>
        <v>0</v>
      </c>
      <c r="L16" s="4">
        <f>191740820-191740820</f>
        <v>0</v>
      </c>
      <c r="M16" s="19">
        <f>175394554-175394554</f>
        <v>0</v>
      </c>
      <c r="N16" s="21">
        <f t="shared" si="7"/>
        <v>0</v>
      </c>
      <c r="O16" s="4">
        <v>219802938</v>
      </c>
      <c r="P16" s="19">
        <v>193853528</v>
      </c>
      <c r="Q16" s="21">
        <f t="shared" si="3"/>
        <v>88.194238786744521</v>
      </c>
      <c r="R16" s="4"/>
      <c r="S16" s="19">
        <v>248416420</v>
      </c>
      <c r="T16" s="41">
        <f t="shared" si="1"/>
        <v>0</v>
      </c>
    </row>
    <row r="17" spans="1:20" ht="22.5" x14ac:dyDescent="0.2">
      <c r="A17" s="18" t="s">
        <v>284</v>
      </c>
      <c r="B17" s="28" t="s">
        <v>285</v>
      </c>
      <c r="C17" s="4">
        <f>SUM(C18:C19)</f>
        <v>410795907</v>
      </c>
      <c r="D17" s="19">
        <f>SUM(D18:D19)</f>
        <v>407051067</v>
      </c>
      <c r="E17" s="21">
        <f t="shared" si="4"/>
        <v>99.088394033098297</v>
      </c>
      <c r="F17" s="4">
        <f>SUM(F18:F19)</f>
        <v>432090517</v>
      </c>
      <c r="G17" s="19">
        <f>SUM(G18:G19)</f>
        <v>430447303</v>
      </c>
      <c r="H17" s="21">
        <f t="shared" si="5"/>
        <v>99.619706071910855</v>
      </c>
      <c r="I17" s="4">
        <f>SUM(I18:I19)</f>
        <v>446252767</v>
      </c>
      <c r="J17" s="19">
        <f>SUM(J18:J19)</f>
        <v>439423546</v>
      </c>
      <c r="K17" s="56">
        <f t="shared" si="6"/>
        <v>98.469651841957102</v>
      </c>
      <c r="L17" s="4">
        <f>SUM(L18:L19)</f>
        <v>448385246</v>
      </c>
      <c r="M17" s="19">
        <f>SUM(M18:M19)</f>
        <v>441069973</v>
      </c>
      <c r="N17" s="21">
        <f t="shared" si="7"/>
        <v>98.368529503310199</v>
      </c>
      <c r="O17" s="4">
        <f>SUM(O18:O19)</f>
        <v>482993972</v>
      </c>
      <c r="P17" s="19">
        <f>SUM(P18:P19)</f>
        <v>481670409</v>
      </c>
      <c r="Q17" s="21">
        <f t="shared" si="3"/>
        <v>99.725966973351788</v>
      </c>
      <c r="R17" s="4">
        <f>SUM(R18:R19)</f>
        <v>0</v>
      </c>
      <c r="S17" s="19">
        <f>SUM(S18:S19)</f>
        <v>201606245</v>
      </c>
      <c r="T17" s="41">
        <f t="shared" si="1"/>
        <v>0</v>
      </c>
    </row>
    <row r="18" spans="1:20" x14ac:dyDescent="0.2">
      <c r="A18" s="18" t="s">
        <v>325</v>
      </c>
      <c r="B18" s="28" t="s">
        <v>326</v>
      </c>
      <c r="C18" s="4">
        <v>183202779</v>
      </c>
      <c r="D18" s="19">
        <v>183202779</v>
      </c>
      <c r="E18" s="21">
        <f t="shared" si="4"/>
        <v>100</v>
      </c>
      <c r="F18" s="4">
        <v>202784545</v>
      </c>
      <c r="G18" s="19">
        <v>202784545</v>
      </c>
      <c r="H18" s="21">
        <f t="shared" si="5"/>
        <v>100</v>
      </c>
      <c r="I18" s="4">
        <v>163179874</v>
      </c>
      <c r="J18" s="19">
        <v>160416602</v>
      </c>
      <c r="K18" s="56">
        <f t="shared" si="6"/>
        <v>98.306609796744908</v>
      </c>
      <c r="L18" s="4">
        <v>52658398</v>
      </c>
      <c r="M18" s="19">
        <v>52658398</v>
      </c>
      <c r="N18" s="21">
        <f t="shared" si="7"/>
        <v>100</v>
      </c>
      <c r="O18" s="4">
        <v>54235746</v>
      </c>
      <c r="P18" s="19">
        <v>54235746</v>
      </c>
      <c r="Q18" s="21">
        <f t="shared" si="3"/>
        <v>100</v>
      </c>
      <c r="R18" s="4"/>
      <c r="S18" s="19">
        <v>59409330</v>
      </c>
      <c r="T18" s="41">
        <f t="shared" si="1"/>
        <v>0</v>
      </c>
    </row>
    <row r="19" spans="1:20" x14ac:dyDescent="0.2">
      <c r="A19" s="18" t="s">
        <v>327</v>
      </c>
      <c r="B19" s="28" t="s">
        <v>328</v>
      </c>
      <c r="C19" s="4">
        <v>227593128</v>
      </c>
      <c r="D19" s="19">
        <v>223848288</v>
      </c>
      <c r="E19" s="21">
        <f t="shared" si="4"/>
        <v>98.354590038412766</v>
      </c>
      <c r="F19" s="4">
        <v>229305972</v>
      </c>
      <c r="G19" s="19">
        <v>227662758</v>
      </c>
      <c r="H19" s="21">
        <f t="shared" si="5"/>
        <v>99.283396770843808</v>
      </c>
      <c r="I19" s="4">
        <v>283072893</v>
      </c>
      <c r="J19" s="19">
        <v>279006944</v>
      </c>
      <c r="K19" s="56">
        <f t="shared" si="6"/>
        <v>98.563638871631554</v>
      </c>
      <c r="L19" s="4">
        <v>395726848</v>
      </c>
      <c r="M19" s="19">
        <v>388411575</v>
      </c>
      <c r="N19" s="21">
        <f t="shared" si="7"/>
        <v>98.151433738455879</v>
      </c>
      <c r="O19" s="4">
        <f>304979252+46518778+77260196</f>
        <v>428758226</v>
      </c>
      <c r="P19" s="19">
        <f>303655689+46518778+77260196</f>
        <v>427434663</v>
      </c>
      <c r="Q19" s="21">
        <f t="shared" si="3"/>
        <v>99.691303182134163</v>
      </c>
      <c r="R19" s="4"/>
      <c r="S19" s="19">
        <v>142196915</v>
      </c>
      <c r="T19" s="41">
        <f t="shared" si="1"/>
        <v>0</v>
      </c>
    </row>
    <row r="20" spans="1:20" x14ac:dyDescent="0.2">
      <c r="A20" s="18" t="s">
        <v>286</v>
      </c>
      <c r="B20" s="28" t="s">
        <v>331</v>
      </c>
      <c r="C20" s="4">
        <f>1739803-228119</f>
        <v>1511684</v>
      </c>
      <c r="D20" s="19">
        <f>1537286-182475</f>
        <v>1354811</v>
      </c>
      <c r="E20" s="21">
        <f t="shared" si="4"/>
        <v>89.622632772457735</v>
      </c>
      <c r="F20" s="4">
        <v>632515</v>
      </c>
      <c r="G20" s="19">
        <v>566667</v>
      </c>
      <c r="H20" s="21">
        <f t="shared" si="5"/>
        <v>89.589495901282973</v>
      </c>
      <c r="I20" s="4">
        <v>365785</v>
      </c>
      <c r="J20" s="19">
        <v>364842</v>
      </c>
      <c r="K20" s="56">
        <f t="shared" si="6"/>
        <v>99.742198285878317</v>
      </c>
      <c r="L20" s="4">
        <v>994903</v>
      </c>
      <c r="M20" s="19">
        <v>329312</v>
      </c>
      <c r="N20" s="21">
        <f t="shared" si="7"/>
        <v>33.099910242506056</v>
      </c>
      <c r="O20" s="4">
        <v>1420485</v>
      </c>
      <c r="P20" s="19">
        <v>1349225</v>
      </c>
      <c r="Q20" s="21">
        <f t="shared" si="3"/>
        <v>94.983403555827763</v>
      </c>
      <c r="R20" s="4"/>
      <c r="S20" s="19">
        <v>963973</v>
      </c>
      <c r="T20" s="41">
        <f t="shared" si="1"/>
        <v>0</v>
      </c>
    </row>
    <row r="21" spans="1:20" x14ac:dyDescent="0.2">
      <c r="A21" s="18" t="s">
        <v>329</v>
      </c>
      <c r="B21" s="28" t="s">
        <v>330</v>
      </c>
      <c r="C21" s="4"/>
      <c r="D21" s="19"/>
      <c r="E21" s="21">
        <f t="shared" si="4"/>
        <v>0</v>
      </c>
      <c r="F21" s="4">
        <f>114208231-54320113.2</f>
        <v>59888117.799999997</v>
      </c>
      <c r="G21" s="19">
        <f>110116384-52899395</f>
        <v>57216989</v>
      </c>
      <c r="H21" s="21">
        <f t="shared" si="5"/>
        <v>95.539801720066748</v>
      </c>
      <c r="I21" s="4">
        <f>143829498-76153627</f>
        <v>67675871</v>
      </c>
      <c r="J21" s="19">
        <f>134875209-73146301</f>
        <v>61728908</v>
      </c>
      <c r="K21" s="56">
        <f t="shared" si="6"/>
        <v>91.212580034618256</v>
      </c>
      <c r="L21" s="4">
        <f>157115660-103099994</f>
        <v>54015666</v>
      </c>
      <c r="M21" s="19">
        <f>152598851-99075223</f>
        <v>53523628</v>
      </c>
      <c r="N21" s="21">
        <f t="shared" si="7"/>
        <v>99.089082785723676</v>
      </c>
      <c r="O21" s="4">
        <v>62024426</v>
      </c>
      <c r="P21" s="19">
        <v>57617822</v>
      </c>
      <c r="Q21" s="21">
        <f t="shared" si="3"/>
        <v>92.89537318733106</v>
      </c>
      <c r="R21" s="4"/>
      <c r="S21" s="19">
        <v>61364795</v>
      </c>
      <c r="T21" s="41">
        <f t="shared" si="1"/>
        <v>0</v>
      </c>
    </row>
    <row r="22" spans="1:20" x14ac:dyDescent="0.2">
      <c r="A22" s="15" t="s">
        <v>288</v>
      </c>
      <c r="B22" s="27" t="s">
        <v>239</v>
      </c>
      <c r="C22" s="6">
        <f>SUM(C24:C37)-C27-C33</f>
        <v>457345137.81</v>
      </c>
      <c r="D22" s="16">
        <f>SUM(D24:D37)-D27-D33</f>
        <v>430379876.96199995</v>
      </c>
      <c r="E22" s="17">
        <f t="shared" si="4"/>
        <v>94.1039581229346</v>
      </c>
      <c r="F22" s="6">
        <f>SUM(F24:F37)-F27-F33</f>
        <v>730022030</v>
      </c>
      <c r="G22" s="16">
        <f>SUM(G24:G37)-G27-G33</f>
        <v>670767985</v>
      </c>
      <c r="H22" s="17">
        <f t="shared" si="5"/>
        <v>91.883252482120298</v>
      </c>
      <c r="I22" s="6">
        <f>SUM(I24:I37)-I27-I33</f>
        <v>746168122.44099998</v>
      </c>
      <c r="J22" s="16">
        <f>SUM(J24:J37)-J27-J33</f>
        <v>728954858.11300015</v>
      </c>
      <c r="K22" s="57">
        <f t="shared" si="6"/>
        <v>97.693111805461669</v>
      </c>
      <c r="L22" s="6">
        <f>SUM(L24:L37)-L27-L33</f>
        <v>759518920</v>
      </c>
      <c r="M22" s="16">
        <f>SUM(M24:M37)-M27-M33</f>
        <v>730433747</v>
      </c>
      <c r="N22" s="17">
        <f t="shared" si="7"/>
        <v>96.170579529473727</v>
      </c>
      <c r="O22" s="6">
        <f>SUM(O24:O37)-O27-O33</f>
        <v>801866291</v>
      </c>
      <c r="P22" s="16">
        <f>SUM(P24:P37)-P27-P33</f>
        <v>777973211</v>
      </c>
      <c r="Q22" s="17">
        <f t="shared" si="3"/>
        <v>97.020316196332033</v>
      </c>
      <c r="R22" s="6">
        <f>SUM(R24:R37)-R27-R33</f>
        <v>0</v>
      </c>
      <c r="S22" s="16">
        <f>SUM(S24:S37)-S27-S33</f>
        <v>107285636</v>
      </c>
      <c r="T22" s="41">
        <f t="shared" si="1"/>
        <v>0</v>
      </c>
    </row>
    <row r="23" spans="1:20" x14ac:dyDescent="0.2">
      <c r="A23" s="18" t="s">
        <v>289</v>
      </c>
      <c r="B23" s="28" t="s">
        <v>290</v>
      </c>
      <c r="C23" s="4">
        <f>SUM(C24:C26)</f>
        <v>154405863.25299999</v>
      </c>
      <c r="D23" s="19">
        <f>SUM(D24:D26)</f>
        <v>134048413.98400001</v>
      </c>
      <c r="E23" s="21">
        <f t="shared" si="4"/>
        <v>86.815624199682432</v>
      </c>
      <c r="F23" s="4">
        <f>SUM(F24:F26)</f>
        <v>228952945</v>
      </c>
      <c r="G23" s="19">
        <f>SUM(G24:G26)</f>
        <v>203402234</v>
      </c>
      <c r="H23" s="21">
        <f t="shared" si="5"/>
        <v>88.840191158056513</v>
      </c>
      <c r="I23" s="4">
        <f>SUM(I24:I26)</f>
        <v>247086240.48700002</v>
      </c>
      <c r="J23" s="19">
        <f>SUM(J24:J26)</f>
        <v>239353350.17499998</v>
      </c>
      <c r="K23" s="56">
        <f t="shared" si="6"/>
        <v>96.870367893914803</v>
      </c>
      <c r="L23" s="4">
        <f>SUM(L24:L26)</f>
        <v>240238391</v>
      </c>
      <c r="M23" s="19">
        <f>SUM(M24:M26)</f>
        <v>238923748</v>
      </c>
      <c r="N23" s="21">
        <f t="shared" si="7"/>
        <v>99.452775639011008</v>
      </c>
      <c r="O23" s="4">
        <f>SUM(O24:O26)</f>
        <v>391394557</v>
      </c>
      <c r="P23" s="19">
        <f>SUM(P24:P26)</f>
        <v>385428000</v>
      </c>
      <c r="Q23" s="21">
        <f t="shared" si="3"/>
        <v>98.475564646137897</v>
      </c>
      <c r="R23" s="4">
        <f>SUM(R24:R26)</f>
        <v>0</v>
      </c>
      <c r="S23" s="19">
        <f>SUM(S24:S26)</f>
        <v>0</v>
      </c>
      <c r="T23" s="41">
        <f t="shared" si="1"/>
        <v>0</v>
      </c>
    </row>
    <row r="24" spans="1:20" x14ac:dyDescent="0.2">
      <c r="A24" s="18" t="s">
        <v>291</v>
      </c>
      <c r="B24" s="28" t="s">
        <v>241</v>
      </c>
      <c r="C24" s="33">
        <v>28696650.405999996</v>
      </c>
      <c r="D24" s="19">
        <v>28424747.107999995</v>
      </c>
      <c r="E24" s="21">
        <f t="shared" si="4"/>
        <v>99.052491164811514</v>
      </c>
      <c r="F24" s="4">
        <v>47821814</v>
      </c>
      <c r="G24" s="19">
        <v>42012361</v>
      </c>
      <c r="H24" s="21">
        <f t="shared" si="5"/>
        <v>87.851876551567031</v>
      </c>
      <c r="I24" s="25">
        <v>78449822.131999999</v>
      </c>
      <c r="J24" s="20">
        <v>76693267.233999997</v>
      </c>
      <c r="K24" s="56">
        <f t="shared" si="6"/>
        <v>97.760919208912398</v>
      </c>
      <c r="L24" s="4">
        <v>61534313</v>
      </c>
      <c r="M24" s="19">
        <v>61385726</v>
      </c>
      <c r="N24" s="21">
        <f t="shared" si="7"/>
        <v>99.758529846591443</v>
      </c>
      <c r="O24" s="4">
        <v>188591201</v>
      </c>
      <c r="P24" s="19">
        <v>184414493</v>
      </c>
      <c r="Q24" s="21">
        <f t="shared" si="3"/>
        <v>97.785311309407277</v>
      </c>
      <c r="R24" s="4"/>
      <c r="S24" s="19"/>
      <c r="T24" s="41">
        <f t="shared" si="1"/>
        <v>0</v>
      </c>
    </row>
    <row r="25" spans="1:20" x14ac:dyDescent="0.2">
      <c r="A25" s="18" t="s">
        <v>292</v>
      </c>
      <c r="B25" s="28" t="s">
        <v>242</v>
      </c>
      <c r="C25" s="33">
        <v>117792308.33500001</v>
      </c>
      <c r="D25" s="19">
        <v>102308094.19800001</v>
      </c>
      <c r="E25" s="21">
        <f t="shared" si="4"/>
        <v>86.854647509782168</v>
      </c>
      <c r="F25" s="4">
        <v>176015268</v>
      </c>
      <c r="G25" s="19">
        <v>159334610</v>
      </c>
      <c r="H25" s="21">
        <f t="shared" si="5"/>
        <v>90.523175523614242</v>
      </c>
      <c r="I25" s="25">
        <v>165903407.92500001</v>
      </c>
      <c r="J25" s="20">
        <v>160543521.65799999</v>
      </c>
      <c r="K25" s="56">
        <f t="shared" si="6"/>
        <v>96.769272955849672</v>
      </c>
      <c r="L25" s="4">
        <v>175961913</v>
      </c>
      <c r="M25" s="19">
        <v>175205008</v>
      </c>
      <c r="N25" s="21">
        <f t="shared" si="7"/>
        <v>99.569847254388506</v>
      </c>
      <c r="O25" s="4">
        <v>199164470</v>
      </c>
      <c r="P25" s="19">
        <v>197943818</v>
      </c>
      <c r="Q25" s="21">
        <f t="shared" si="3"/>
        <v>99.387113575026703</v>
      </c>
      <c r="R25" s="4"/>
      <c r="S25" s="19"/>
      <c r="T25" s="41">
        <f t="shared" si="1"/>
        <v>0</v>
      </c>
    </row>
    <row r="26" spans="1:20" x14ac:dyDescent="0.2">
      <c r="A26" s="18" t="s">
        <v>293</v>
      </c>
      <c r="B26" s="28" t="s">
        <v>294</v>
      </c>
      <c r="C26" s="33">
        <v>7916904.5120000001</v>
      </c>
      <c r="D26" s="19">
        <v>3315572.6780000003</v>
      </c>
      <c r="E26" s="21">
        <f t="shared" si="4"/>
        <v>41.879659821265257</v>
      </c>
      <c r="F26" s="4">
        <v>5115863</v>
      </c>
      <c r="G26" s="19">
        <v>2055263</v>
      </c>
      <c r="H26" s="21">
        <f t="shared" si="5"/>
        <v>40.174316630449255</v>
      </c>
      <c r="I26" s="25">
        <v>2733010.43</v>
      </c>
      <c r="J26" s="20">
        <v>2116561.2830000003</v>
      </c>
      <c r="K26" s="56">
        <f t="shared" si="6"/>
        <v>77.444317803060855</v>
      </c>
      <c r="L26" s="4">
        <v>2742165</v>
      </c>
      <c r="M26" s="19">
        <v>2333014</v>
      </c>
      <c r="N26" s="21">
        <f t="shared" si="7"/>
        <v>85.07927130570188</v>
      </c>
      <c r="O26" s="4">
        <v>3638886</v>
      </c>
      <c r="P26" s="19">
        <v>3069689</v>
      </c>
      <c r="Q26" s="21">
        <f t="shared" si="3"/>
        <v>84.357932620038113</v>
      </c>
      <c r="R26" s="4"/>
      <c r="S26" s="19"/>
      <c r="T26" s="41">
        <f t="shared" si="1"/>
        <v>0</v>
      </c>
    </row>
    <row r="27" spans="1:20" x14ac:dyDescent="0.2">
      <c r="A27" s="18" t="s">
        <v>332</v>
      </c>
      <c r="B27" s="28" t="s">
        <v>333</v>
      </c>
      <c r="C27" s="32">
        <f>SUM(C28:C30)</f>
        <v>302932870.55699998</v>
      </c>
      <c r="D27" s="19">
        <f>SUM(D28:D30)</f>
        <v>296325060.97799999</v>
      </c>
      <c r="E27" s="21">
        <f t="shared" si="4"/>
        <v>97.818721498644152</v>
      </c>
      <c r="F27" s="4">
        <f>SUM(F28:F30)</f>
        <v>422024877</v>
      </c>
      <c r="G27" s="19">
        <f>SUM(G28:G30)</f>
        <v>388999460</v>
      </c>
      <c r="H27" s="21">
        <f t="shared" si="5"/>
        <v>92.17453311407516</v>
      </c>
      <c r="I27" s="4">
        <f>SUM(I28:I30)</f>
        <v>428805140.62700003</v>
      </c>
      <c r="J27" s="19">
        <f>SUM(J28:J30)</f>
        <v>422055452.22799999</v>
      </c>
      <c r="K27" s="56">
        <f t="shared" si="6"/>
        <v>98.425931090954123</v>
      </c>
      <c r="L27" s="4">
        <f>SUM(L28:L30)</f>
        <v>446903578</v>
      </c>
      <c r="M27" s="19">
        <f>SUM(M28:M30)</f>
        <v>423724238</v>
      </c>
      <c r="N27" s="21">
        <f t="shared" si="7"/>
        <v>94.813346515654885</v>
      </c>
      <c r="O27" s="4">
        <f>SUM(O28:O30)</f>
        <v>304441187</v>
      </c>
      <c r="P27" s="19">
        <f>SUM(P28:P30)</f>
        <v>291681601</v>
      </c>
      <c r="Q27" s="21">
        <f t="shared" si="3"/>
        <v>95.808850265716515</v>
      </c>
      <c r="R27" s="4">
        <f>SUM(R28:R30)</f>
        <v>0</v>
      </c>
      <c r="S27" s="19">
        <f>SUM(S28:S30)</f>
        <v>0</v>
      </c>
      <c r="T27" s="41">
        <f t="shared" si="1"/>
        <v>0</v>
      </c>
    </row>
    <row r="28" spans="1:20" x14ac:dyDescent="0.2">
      <c r="A28" s="18" t="s">
        <v>334</v>
      </c>
      <c r="B28" s="28" t="s">
        <v>241</v>
      </c>
      <c r="C28" s="33">
        <v>182281900.85499999</v>
      </c>
      <c r="D28" s="19">
        <v>179968101.26699999</v>
      </c>
      <c r="E28" s="21">
        <f t="shared" si="4"/>
        <v>98.730647652264409</v>
      </c>
      <c r="F28" s="4">
        <v>304148542</v>
      </c>
      <c r="G28" s="19">
        <v>289139546</v>
      </c>
      <c r="H28" s="21">
        <f t="shared" si="5"/>
        <v>95.065241509525293</v>
      </c>
      <c r="I28" s="25">
        <v>338301318.96500003</v>
      </c>
      <c r="J28" s="20">
        <v>335193970.43399996</v>
      </c>
      <c r="K28" s="56">
        <f t="shared" si="6"/>
        <v>99.081484949421224</v>
      </c>
      <c r="L28" s="4">
        <v>338752238</v>
      </c>
      <c r="M28" s="19">
        <v>337633820</v>
      </c>
      <c r="N28" s="21">
        <f t="shared" si="7"/>
        <v>99.669841886033524</v>
      </c>
      <c r="O28" s="4">
        <v>212272821</v>
      </c>
      <c r="P28" s="19">
        <v>199885959</v>
      </c>
      <c r="Q28" s="21">
        <f t="shared" si="3"/>
        <v>94.164650028370801</v>
      </c>
      <c r="R28" s="4"/>
      <c r="S28" s="19"/>
      <c r="T28" s="41">
        <f t="shared" si="1"/>
        <v>0</v>
      </c>
    </row>
    <row r="29" spans="1:20" x14ac:dyDescent="0.2">
      <c r="A29" s="18" t="s">
        <v>335</v>
      </c>
      <c r="B29" s="28" t="s">
        <v>242</v>
      </c>
      <c r="C29" s="33">
        <v>119727463.985</v>
      </c>
      <c r="D29" s="19">
        <v>115567832.564</v>
      </c>
      <c r="E29" s="21">
        <f t="shared" si="4"/>
        <v>96.525749997075735</v>
      </c>
      <c r="F29" s="4">
        <v>107455525</v>
      </c>
      <c r="G29" s="19">
        <v>91652536</v>
      </c>
      <c r="H29" s="21">
        <f t="shared" si="5"/>
        <v>85.293460713164819</v>
      </c>
      <c r="I29" s="25">
        <v>86523578.547000006</v>
      </c>
      <c r="J29" s="20">
        <v>84322580.384000003</v>
      </c>
      <c r="K29" s="56">
        <f t="shared" si="6"/>
        <v>97.456186856852653</v>
      </c>
      <c r="L29" s="4">
        <v>99772634</v>
      </c>
      <c r="M29" s="19">
        <v>78587305</v>
      </c>
      <c r="N29" s="21">
        <f t="shared" si="7"/>
        <v>78.766392997101789</v>
      </c>
      <c r="O29" s="4">
        <v>90155329</v>
      </c>
      <c r="P29" s="19">
        <v>90043734</v>
      </c>
      <c r="Q29" s="21">
        <f t="shared" si="3"/>
        <v>99.876219186111555</v>
      </c>
      <c r="R29" s="4"/>
      <c r="S29" s="19"/>
      <c r="T29" s="41">
        <f t="shared" si="1"/>
        <v>0</v>
      </c>
    </row>
    <row r="30" spans="1:20" x14ac:dyDescent="0.2">
      <c r="A30" s="18" t="s">
        <v>336</v>
      </c>
      <c r="B30" s="28" t="s">
        <v>294</v>
      </c>
      <c r="C30" s="33">
        <v>923505.71699999995</v>
      </c>
      <c r="D30" s="19">
        <v>789127.147</v>
      </c>
      <c r="E30" s="21">
        <f t="shared" si="4"/>
        <v>85.449080874504219</v>
      </c>
      <c r="F30" s="4">
        <v>10420810</v>
      </c>
      <c r="G30" s="19">
        <v>8207378</v>
      </c>
      <c r="H30" s="21">
        <f t="shared" si="5"/>
        <v>78.759501420714898</v>
      </c>
      <c r="I30" s="25">
        <v>3980243.1149999998</v>
      </c>
      <c r="J30" s="20">
        <v>2538901.41</v>
      </c>
      <c r="K30" s="56">
        <f t="shared" si="6"/>
        <v>63.787596301137008</v>
      </c>
      <c r="L30" s="4">
        <v>8378706</v>
      </c>
      <c r="M30" s="19">
        <v>7503113</v>
      </c>
      <c r="N30" s="21">
        <f t="shared" si="7"/>
        <v>89.549782508182048</v>
      </c>
      <c r="O30" s="4">
        <v>2013037</v>
      </c>
      <c r="P30" s="19">
        <v>1751908</v>
      </c>
      <c r="Q30" s="21">
        <f t="shared" si="3"/>
        <v>87.028107282677865</v>
      </c>
      <c r="R30" s="4"/>
      <c r="S30" s="19"/>
      <c r="T30" s="41">
        <f t="shared" si="1"/>
        <v>0</v>
      </c>
    </row>
    <row r="31" spans="1:20" x14ac:dyDescent="0.2">
      <c r="A31" s="18" t="s">
        <v>337</v>
      </c>
      <c r="B31" s="28" t="s">
        <v>338</v>
      </c>
      <c r="C31" s="33">
        <v>6403</v>
      </c>
      <c r="D31" s="19">
        <v>6402</v>
      </c>
      <c r="E31" s="21">
        <f t="shared" si="4"/>
        <v>99.984382320787134</v>
      </c>
      <c r="F31" s="4">
        <v>61059521</v>
      </c>
      <c r="G31" s="19">
        <v>61059521</v>
      </c>
      <c r="H31" s="21">
        <f t="shared" si="5"/>
        <v>100</v>
      </c>
      <c r="I31" s="25">
        <v>42651687.862999998</v>
      </c>
      <c r="J31" s="20">
        <v>42565605.934999995</v>
      </c>
      <c r="K31" s="56">
        <f t="shared" si="6"/>
        <v>99.798174627282037</v>
      </c>
      <c r="L31" s="4">
        <v>43200000</v>
      </c>
      <c r="M31" s="19">
        <v>42871076</v>
      </c>
      <c r="N31" s="21">
        <f t="shared" si="7"/>
        <v>99.238601851851854</v>
      </c>
      <c r="O31" s="4">
        <v>78499069</v>
      </c>
      <c r="P31" s="19">
        <v>77927419</v>
      </c>
      <c r="Q31" s="21">
        <f t="shared" si="3"/>
        <v>99.271774802832383</v>
      </c>
      <c r="R31" s="4"/>
      <c r="S31" s="19">
        <v>92031377</v>
      </c>
      <c r="T31" s="41">
        <f t="shared" si="1"/>
        <v>0</v>
      </c>
    </row>
    <row r="32" spans="1:20" x14ac:dyDescent="0.2">
      <c r="A32" s="18" t="s">
        <v>339</v>
      </c>
      <c r="B32" s="28" t="s">
        <v>340</v>
      </c>
      <c r="C32" s="4"/>
      <c r="D32" s="19"/>
      <c r="E32" s="21">
        <f t="shared" si="4"/>
        <v>0</v>
      </c>
      <c r="F32" s="4">
        <v>5122031</v>
      </c>
      <c r="G32" s="19">
        <v>4531164</v>
      </c>
      <c r="H32" s="21">
        <f t="shared" si="5"/>
        <v>88.464204921836668</v>
      </c>
      <c r="I32" s="25">
        <v>5106394.4639999997</v>
      </c>
      <c r="J32" s="20">
        <v>5057485.7750000004</v>
      </c>
      <c r="K32" s="56">
        <f t="shared" si="6"/>
        <v>99.042206994684705</v>
      </c>
      <c r="L32" s="4">
        <v>6330306</v>
      </c>
      <c r="M32" s="19">
        <v>6330306</v>
      </c>
      <c r="N32" s="21">
        <f t="shared" si="7"/>
        <v>100</v>
      </c>
      <c r="O32" s="4">
        <v>7175235</v>
      </c>
      <c r="P32" s="19">
        <v>7175235</v>
      </c>
      <c r="Q32" s="21">
        <f t="shared" si="3"/>
        <v>100</v>
      </c>
      <c r="R32" s="4"/>
      <c r="S32" s="19">
        <v>7635458</v>
      </c>
      <c r="T32" s="41">
        <f t="shared" si="1"/>
        <v>0</v>
      </c>
    </row>
    <row r="33" spans="1:20" ht="22.5" x14ac:dyDescent="0.2">
      <c r="A33" s="18" t="s">
        <v>341</v>
      </c>
      <c r="B33" s="28" t="s">
        <v>342</v>
      </c>
      <c r="C33" s="4">
        <f>SUM(C34:C35)</f>
        <v>0</v>
      </c>
      <c r="D33" s="19">
        <f>SUM(D34:D35)</f>
        <v>0</v>
      </c>
      <c r="E33" s="21">
        <f t="shared" si="4"/>
        <v>0</v>
      </c>
      <c r="F33" s="4">
        <f>SUM(F34:F35)</f>
        <v>12858000</v>
      </c>
      <c r="G33" s="19">
        <f>SUM(G34:G35)</f>
        <v>12775606</v>
      </c>
      <c r="H33" s="21">
        <f t="shared" si="5"/>
        <v>99.359200497744595</v>
      </c>
      <c r="I33" s="4">
        <f>SUM(I34:I35)</f>
        <v>22465238</v>
      </c>
      <c r="J33" s="19">
        <f>SUM(J34:J35)</f>
        <v>19906517</v>
      </c>
      <c r="K33" s="56">
        <f t="shared" si="6"/>
        <v>88.610309848486807</v>
      </c>
      <c r="L33" s="4">
        <f>SUM(L34:L35)</f>
        <v>20348753</v>
      </c>
      <c r="M33" s="19">
        <f>SUM(M34:M35)</f>
        <v>18086487</v>
      </c>
      <c r="N33" s="21">
        <f t="shared" si="7"/>
        <v>88.882532507028813</v>
      </c>
      <c r="O33" s="4">
        <f>SUM(O34:O35)</f>
        <v>17043669</v>
      </c>
      <c r="P33" s="19">
        <f>SUM(P34:P35)</f>
        <v>15503703</v>
      </c>
      <c r="Q33" s="21">
        <f t="shared" si="3"/>
        <v>90.964586322346435</v>
      </c>
      <c r="R33" s="4">
        <f>SUM(R34:R35)</f>
        <v>0</v>
      </c>
      <c r="S33" s="19">
        <f>SUM(S34:S35)</f>
        <v>6942798</v>
      </c>
      <c r="T33" s="41">
        <f t="shared" si="1"/>
        <v>0</v>
      </c>
    </row>
    <row r="34" spans="1:20" x14ac:dyDescent="0.2">
      <c r="A34" s="18" t="s">
        <v>343</v>
      </c>
      <c r="B34" s="28" t="s">
        <v>326</v>
      </c>
      <c r="C34" s="4"/>
      <c r="D34" s="19"/>
      <c r="E34" s="21">
        <f t="shared" si="4"/>
        <v>0</v>
      </c>
      <c r="F34" s="4">
        <v>12858000</v>
      </c>
      <c r="G34" s="19">
        <v>12775606</v>
      </c>
      <c r="H34" s="21">
        <f t="shared" si="5"/>
        <v>99.359200497744595</v>
      </c>
      <c r="I34" s="4">
        <v>17857032</v>
      </c>
      <c r="J34" s="19">
        <v>17119101</v>
      </c>
      <c r="K34" s="56">
        <f t="shared" si="6"/>
        <v>95.867560745817116</v>
      </c>
      <c r="L34" s="4">
        <v>14142374</v>
      </c>
      <c r="M34" s="19">
        <v>13618836</v>
      </c>
      <c r="N34" s="21">
        <f t="shared" si="7"/>
        <v>96.298089698377382</v>
      </c>
      <c r="O34" s="4">
        <v>13472713</v>
      </c>
      <c r="P34" s="19">
        <v>11969534</v>
      </c>
      <c r="Q34" s="21">
        <f t="shared" si="3"/>
        <v>88.842789124952034</v>
      </c>
      <c r="R34" s="4"/>
      <c r="S34" s="19">
        <v>3047789</v>
      </c>
      <c r="T34" s="41">
        <f t="shared" si="1"/>
        <v>0</v>
      </c>
    </row>
    <row r="35" spans="1:20" x14ac:dyDescent="0.2">
      <c r="A35" s="18" t="s">
        <v>344</v>
      </c>
      <c r="B35" s="28" t="s">
        <v>328</v>
      </c>
      <c r="C35" s="4"/>
      <c r="D35" s="19"/>
      <c r="E35" s="21">
        <f t="shared" si="4"/>
        <v>0</v>
      </c>
      <c r="F35" s="4"/>
      <c r="G35" s="19"/>
      <c r="H35" s="21">
        <f t="shared" si="5"/>
        <v>0</v>
      </c>
      <c r="I35" s="4">
        <v>4608206</v>
      </c>
      <c r="J35" s="19">
        <v>2787416</v>
      </c>
      <c r="K35" s="56">
        <f t="shared" si="6"/>
        <v>60.488094499247644</v>
      </c>
      <c r="L35" s="4">
        <v>6206379</v>
      </c>
      <c r="M35" s="19">
        <v>4467651</v>
      </c>
      <c r="N35" s="21">
        <f t="shared" si="7"/>
        <v>71.984824001241293</v>
      </c>
      <c r="O35" s="4">
        <v>3570956</v>
      </c>
      <c r="P35" s="19">
        <v>3534169</v>
      </c>
      <c r="Q35" s="21">
        <f t="shared" si="3"/>
        <v>98.969827687599619</v>
      </c>
      <c r="R35" s="4"/>
      <c r="S35" s="19">
        <v>3895009</v>
      </c>
      <c r="T35" s="41">
        <f t="shared" si="1"/>
        <v>0</v>
      </c>
    </row>
    <row r="36" spans="1:20" x14ac:dyDescent="0.2">
      <c r="A36" s="18" t="s">
        <v>355</v>
      </c>
      <c r="B36" s="28" t="s">
        <v>254</v>
      </c>
      <c r="C36" s="4">
        <v>1</v>
      </c>
      <c r="D36" s="19"/>
      <c r="E36" s="21"/>
      <c r="F36" s="4">
        <v>4656</v>
      </c>
      <c r="G36" s="19"/>
      <c r="H36" s="21"/>
      <c r="I36" s="4">
        <v>53421</v>
      </c>
      <c r="J36" s="19">
        <v>16447</v>
      </c>
      <c r="K36" s="56"/>
      <c r="L36" s="4">
        <v>497892</v>
      </c>
      <c r="M36" s="19">
        <v>497892</v>
      </c>
      <c r="N36" s="21">
        <f t="shared" si="7"/>
        <v>100</v>
      </c>
      <c r="O36" s="4">
        <v>312574</v>
      </c>
      <c r="P36" s="19">
        <v>257253</v>
      </c>
      <c r="Q36" s="21">
        <f t="shared" si="3"/>
        <v>82.301471011664447</v>
      </c>
      <c r="R36" s="4"/>
      <c r="S36" s="19">
        <v>676003</v>
      </c>
      <c r="T36" s="41">
        <f t="shared" si="1"/>
        <v>0</v>
      </c>
    </row>
    <row r="37" spans="1:20" x14ac:dyDescent="0.2">
      <c r="A37" s="18" t="s">
        <v>345</v>
      </c>
      <c r="B37" s="28" t="s">
        <v>301</v>
      </c>
      <c r="C37" s="4"/>
      <c r="D37" s="19"/>
      <c r="E37" s="21">
        <f t="shared" si="4"/>
        <v>0</v>
      </c>
      <c r="F37" s="4"/>
      <c r="G37" s="19"/>
      <c r="H37" s="21">
        <f t="shared" si="5"/>
        <v>0</v>
      </c>
      <c r="I37" s="4"/>
      <c r="J37" s="19"/>
      <c r="K37" s="56">
        <f t="shared" si="6"/>
        <v>0</v>
      </c>
      <c r="L37" s="4">
        <v>2000000</v>
      </c>
      <c r="M37" s="19"/>
      <c r="N37" s="21">
        <f t="shared" si="7"/>
        <v>0</v>
      </c>
      <c r="O37" s="4">
        <v>3000000</v>
      </c>
      <c r="P37" s="19"/>
      <c r="Q37" s="21">
        <f t="shared" si="3"/>
        <v>0</v>
      </c>
      <c r="R37" s="4"/>
      <c r="S37" s="19"/>
      <c r="T37" s="41">
        <f t="shared" si="1"/>
        <v>0</v>
      </c>
    </row>
    <row r="38" spans="1:20" x14ac:dyDescent="0.2">
      <c r="A38" s="15" t="s">
        <v>295</v>
      </c>
      <c r="B38" s="27" t="s">
        <v>296</v>
      </c>
      <c r="C38" s="6">
        <f>SUM(C40:C47)-C43</f>
        <v>5231935738</v>
      </c>
      <c r="D38" s="16">
        <f>SUM(D40:D47)-D43</f>
        <v>5054554072</v>
      </c>
      <c r="E38" s="17">
        <f t="shared" si="4"/>
        <v>96.609635995494713</v>
      </c>
      <c r="F38" s="6">
        <f>SUM(F40:F47)-F43</f>
        <v>4678858329</v>
      </c>
      <c r="G38" s="16">
        <f>SUM(G40:G47)-G43</f>
        <v>4480751949</v>
      </c>
      <c r="H38" s="17">
        <f t="shared" si="5"/>
        <v>95.765924803234199</v>
      </c>
      <c r="I38" s="6">
        <f>SUM(I40:I47)-I43</f>
        <v>5244819256</v>
      </c>
      <c r="J38" s="16">
        <f>SUM(J40:J47)-J43</f>
        <v>4943879754</v>
      </c>
      <c r="K38" s="57">
        <f t="shared" si="6"/>
        <v>94.262156857822518</v>
      </c>
      <c r="L38" s="6">
        <f>SUM(L40:L47)-L43</f>
        <v>6954106223</v>
      </c>
      <c r="M38" s="16">
        <f>SUM(M40:M47)-M43</f>
        <v>6303458690</v>
      </c>
      <c r="N38" s="17">
        <f t="shared" si="7"/>
        <v>90.643692918465206</v>
      </c>
      <c r="O38" s="6">
        <f>SUM(O40:O47)-O43</f>
        <v>5953959250</v>
      </c>
      <c r="P38" s="16">
        <f>SUM(P40:P47)-P43</f>
        <v>5520867455</v>
      </c>
      <c r="Q38" s="17">
        <f t="shared" si="3"/>
        <v>92.725986577754966</v>
      </c>
      <c r="R38" s="6">
        <f>SUM(R40:R47)-R43</f>
        <v>0</v>
      </c>
      <c r="S38" s="16">
        <f>SUM(S40:S47)-S43</f>
        <v>2606295369</v>
      </c>
      <c r="T38" s="41">
        <f t="shared" si="1"/>
        <v>0</v>
      </c>
    </row>
    <row r="39" spans="1:20" x14ac:dyDescent="0.2">
      <c r="A39" s="18" t="s">
        <v>297</v>
      </c>
      <c r="B39" s="28" t="s">
        <v>298</v>
      </c>
      <c r="C39" s="4">
        <f>SUM(C40:C42)</f>
        <v>3569252463</v>
      </c>
      <c r="D39" s="19">
        <f>SUM(D40:D42)</f>
        <v>3442716084</v>
      </c>
      <c r="E39" s="21">
        <f t="shared" si="4"/>
        <v>96.454821273874131</v>
      </c>
      <c r="F39" s="4">
        <f>SUM(F40:F42)</f>
        <v>2966101206</v>
      </c>
      <c r="G39" s="19">
        <f>SUM(G40:G42)</f>
        <v>2855715475</v>
      </c>
      <c r="H39" s="21">
        <f t="shared" si="5"/>
        <v>96.278423312842278</v>
      </c>
      <c r="I39" s="4">
        <f>SUM(I40:I42)</f>
        <v>3365344543</v>
      </c>
      <c r="J39" s="19">
        <f>SUM(J40:J42)</f>
        <v>3173528528</v>
      </c>
      <c r="K39" s="56">
        <f t="shared" si="6"/>
        <v>94.300256257595322</v>
      </c>
      <c r="L39" s="4">
        <f>SUM(L40:L42)</f>
        <v>4730695108</v>
      </c>
      <c r="M39" s="19">
        <f>SUM(M40:M42)</f>
        <v>4138097547</v>
      </c>
      <c r="N39" s="21">
        <f t="shared" si="7"/>
        <v>87.473351220672242</v>
      </c>
      <c r="O39" s="4">
        <f>SUM(O40:O42)</f>
        <v>3944302084</v>
      </c>
      <c r="P39" s="19">
        <f>SUM(P40:P42)</f>
        <v>3608289920</v>
      </c>
      <c r="Q39" s="21">
        <f t="shared" si="3"/>
        <v>91.481074297959381</v>
      </c>
      <c r="R39" s="4">
        <f>SUM(R40:R42)</f>
        <v>0</v>
      </c>
      <c r="S39" s="19">
        <f>SUM(S40:S42)</f>
        <v>0</v>
      </c>
      <c r="T39" s="41">
        <f t="shared" si="1"/>
        <v>0</v>
      </c>
    </row>
    <row r="40" spans="1:20" x14ac:dyDescent="0.2">
      <c r="A40" s="18" t="s">
        <v>357</v>
      </c>
      <c r="B40" s="28" t="s">
        <v>358</v>
      </c>
      <c r="C40" s="4">
        <v>3569252463</v>
      </c>
      <c r="D40" s="19">
        <v>3442716084</v>
      </c>
      <c r="E40" s="21">
        <f t="shared" si="4"/>
        <v>96.454821273874131</v>
      </c>
      <c r="F40" s="4">
        <v>1365144153</v>
      </c>
      <c r="G40" s="19">
        <v>1362191094</v>
      </c>
      <c r="H40" s="21">
        <f t="shared" si="5"/>
        <v>99.783681525975808</v>
      </c>
      <c r="I40" s="4"/>
      <c r="J40" s="19"/>
      <c r="K40" s="56">
        <f t="shared" si="6"/>
        <v>0</v>
      </c>
      <c r="L40" s="4"/>
      <c r="M40" s="19"/>
      <c r="N40" s="21">
        <f t="shared" si="7"/>
        <v>0</v>
      </c>
      <c r="O40" s="4"/>
      <c r="P40" s="19"/>
      <c r="Q40" s="21">
        <f t="shared" si="3"/>
        <v>0</v>
      </c>
      <c r="R40" s="4"/>
      <c r="S40" s="19"/>
      <c r="T40" s="41">
        <f t="shared" si="1"/>
        <v>0</v>
      </c>
    </row>
    <row r="41" spans="1:20" ht="22.5" x14ac:dyDescent="0.2">
      <c r="A41" s="18" t="s">
        <v>299</v>
      </c>
      <c r="B41" s="28" t="s">
        <v>300</v>
      </c>
      <c r="C41" s="4"/>
      <c r="D41" s="19"/>
      <c r="E41" s="21">
        <f>IF(OR(D41=0,C41=0),0,D41/C41)*100</f>
        <v>0</v>
      </c>
      <c r="F41" s="4">
        <v>1600957053</v>
      </c>
      <c r="G41" s="19">
        <v>1493524381</v>
      </c>
      <c r="H41" s="21">
        <f>IF(OR(G41=0,F41=0),0,G41/F41)*100</f>
        <v>93.289471956872035</v>
      </c>
      <c r="I41" s="4">
        <v>3365344543</v>
      </c>
      <c r="J41" s="19">
        <v>3173528528</v>
      </c>
      <c r="K41" s="56">
        <f>IF(OR(J41=0,I41=0),0,J41/I41)*100</f>
        <v>94.300256257595322</v>
      </c>
      <c r="L41" s="4">
        <v>4730695108</v>
      </c>
      <c r="M41" s="19">
        <v>4138097547</v>
      </c>
      <c r="N41" s="21">
        <f>IF(OR(M41=0,L41=0),0,M41/L41)*100</f>
        <v>87.473351220672242</v>
      </c>
      <c r="O41" s="4">
        <v>1653491016</v>
      </c>
      <c r="P41" s="19">
        <v>1649518568</v>
      </c>
      <c r="Q41" s="21">
        <f>IF(OR(P41=0,O41=0),0,P41/O41)*100</f>
        <v>99.759753880634321</v>
      </c>
      <c r="R41" s="4"/>
      <c r="S41" s="19"/>
      <c r="T41" s="41">
        <f t="shared" si="1"/>
        <v>0</v>
      </c>
    </row>
    <row r="42" spans="1:20" ht="33.75" x14ac:dyDescent="0.2">
      <c r="A42" s="18" t="s">
        <v>10</v>
      </c>
      <c r="B42" s="28" t="s">
        <v>11</v>
      </c>
      <c r="C42" s="4"/>
      <c r="D42" s="19"/>
      <c r="E42" s="21">
        <f t="shared" si="4"/>
        <v>0</v>
      </c>
      <c r="F42" s="4"/>
      <c r="G42" s="19"/>
      <c r="H42" s="21">
        <f t="shared" si="5"/>
        <v>0</v>
      </c>
      <c r="I42" s="4"/>
      <c r="J42" s="19"/>
      <c r="K42" s="56">
        <f t="shared" si="6"/>
        <v>0</v>
      </c>
      <c r="L42" s="4"/>
      <c r="M42" s="19"/>
      <c r="N42" s="21">
        <f t="shared" si="7"/>
        <v>0</v>
      </c>
      <c r="O42" s="4">
        <v>2290811068</v>
      </c>
      <c r="P42" s="19">
        <v>1958771352</v>
      </c>
      <c r="Q42" s="21">
        <f t="shared" si="3"/>
        <v>85.505582689108962</v>
      </c>
      <c r="R42" s="4"/>
      <c r="S42" s="19"/>
      <c r="T42" s="41">
        <f t="shared" si="1"/>
        <v>0</v>
      </c>
    </row>
    <row r="43" spans="1:20" x14ac:dyDescent="0.2">
      <c r="A43" s="18" t="s">
        <v>0</v>
      </c>
      <c r="B43" s="28" t="s">
        <v>1</v>
      </c>
      <c r="C43" s="4">
        <f>SUM(C44:C45)</f>
        <v>1556712657</v>
      </c>
      <c r="D43" s="19">
        <f>SUM(D44:D45)</f>
        <v>1552841884</v>
      </c>
      <c r="E43" s="21">
        <f t="shared" si="4"/>
        <v>99.751349551723976</v>
      </c>
      <c r="F43" s="4">
        <f>SUM(F44:F45)</f>
        <v>1179770734</v>
      </c>
      <c r="G43" s="19">
        <f>SUM(G44:G45)</f>
        <v>1175901250</v>
      </c>
      <c r="H43" s="21">
        <f t="shared" si="5"/>
        <v>99.672013901643368</v>
      </c>
      <c r="I43" s="4">
        <f>SUM(I44:I45)</f>
        <v>1404644247</v>
      </c>
      <c r="J43" s="19">
        <f>SUM(J44:J45)</f>
        <v>1365560616</v>
      </c>
      <c r="K43" s="56">
        <f t="shared" si="6"/>
        <v>97.217542371780354</v>
      </c>
      <c r="L43" s="4">
        <f>SUM(L44:L45)</f>
        <v>1679160132</v>
      </c>
      <c r="M43" s="19">
        <f>SUM(M44:M45)</f>
        <v>1631265542</v>
      </c>
      <c r="N43" s="21">
        <f t="shared" si="7"/>
        <v>97.147705624540166</v>
      </c>
      <c r="O43" s="4">
        <f>SUM(O44:O45)</f>
        <v>1442219407</v>
      </c>
      <c r="P43" s="19">
        <f>SUM(P44:P45)</f>
        <v>1424085262</v>
      </c>
      <c r="Q43" s="21">
        <f t="shared" si="3"/>
        <v>98.742622314470069</v>
      </c>
      <c r="R43" s="4">
        <f>SUM(R44:R45)</f>
        <v>0</v>
      </c>
      <c r="S43" s="19">
        <f>SUM(S44:S45)</f>
        <v>2052697641</v>
      </c>
      <c r="T43" s="41">
        <f t="shared" si="1"/>
        <v>0</v>
      </c>
    </row>
    <row r="44" spans="1:20" x14ac:dyDescent="0.2">
      <c r="A44" s="18" t="s">
        <v>346</v>
      </c>
      <c r="B44" s="28" t="s">
        <v>347</v>
      </c>
      <c r="C44" s="4">
        <v>1086046638</v>
      </c>
      <c r="D44" s="19">
        <v>1086046638</v>
      </c>
      <c r="E44" s="21">
        <f t="shared" si="4"/>
        <v>100</v>
      </c>
      <c r="F44" s="4">
        <v>608800294</v>
      </c>
      <c r="G44" s="19">
        <v>608800294</v>
      </c>
      <c r="H44" s="21">
        <f t="shared" si="5"/>
        <v>100</v>
      </c>
      <c r="I44" s="4">
        <v>704863506</v>
      </c>
      <c r="J44" s="19">
        <v>704863506</v>
      </c>
      <c r="K44" s="56">
        <f t="shared" si="6"/>
        <v>100</v>
      </c>
      <c r="L44" s="4">
        <v>838847323</v>
      </c>
      <c r="M44" s="19">
        <v>838847322</v>
      </c>
      <c r="N44" s="21">
        <f t="shared" si="7"/>
        <v>99.999999880788792</v>
      </c>
      <c r="O44" s="4">
        <v>864837517</v>
      </c>
      <c r="P44" s="19">
        <v>864837517</v>
      </c>
      <c r="Q44" s="21">
        <f t="shared" si="3"/>
        <v>100</v>
      </c>
      <c r="R44" s="4"/>
      <c r="S44" s="19">
        <v>1184177334</v>
      </c>
      <c r="T44" s="41">
        <f t="shared" si="1"/>
        <v>0</v>
      </c>
    </row>
    <row r="45" spans="1:20" x14ac:dyDescent="0.2">
      <c r="A45" s="18" t="s">
        <v>348</v>
      </c>
      <c r="B45" s="28" t="s">
        <v>328</v>
      </c>
      <c r="C45" s="4">
        <v>470666019</v>
      </c>
      <c r="D45" s="19">
        <v>466795246</v>
      </c>
      <c r="E45" s="21">
        <f t="shared" si="4"/>
        <v>99.177596672854335</v>
      </c>
      <c r="F45" s="4">
        <v>570970440</v>
      </c>
      <c r="G45" s="19">
        <v>567100956</v>
      </c>
      <c r="H45" s="21">
        <f t="shared" si="5"/>
        <v>99.322296965145867</v>
      </c>
      <c r="I45" s="4">
        <v>699780741</v>
      </c>
      <c r="J45" s="19">
        <v>660697110</v>
      </c>
      <c r="K45" s="56">
        <f t="shared" si="6"/>
        <v>94.414874730026327</v>
      </c>
      <c r="L45" s="4">
        <v>840312809</v>
      </c>
      <c r="M45" s="19">
        <v>792418220</v>
      </c>
      <c r="N45" s="21">
        <f t="shared" si="7"/>
        <v>94.300385703153083</v>
      </c>
      <c r="O45" s="4">
        <f>568565050+1816840+7000000</f>
        <v>577381890</v>
      </c>
      <c r="P45" s="19">
        <f>550430905+1816840+7000000</f>
        <v>559247745</v>
      </c>
      <c r="Q45" s="21">
        <f t="shared" si="3"/>
        <v>96.859245966304897</v>
      </c>
      <c r="R45" s="4"/>
      <c r="S45" s="19">
        <v>868520307</v>
      </c>
      <c r="T45" s="41">
        <f t="shared" si="1"/>
        <v>0</v>
      </c>
    </row>
    <row r="46" spans="1:20" x14ac:dyDescent="0.2">
      <c r="A46" s="18" t="s">
        <v>349</v>
      </c>
      <c r="B46" s="28" t="s">
        <v>287</v>
      </c>
      <c r="C46" s="4">
        <v>105970618</v>
      </c>
      <c r="D46" s="19">
        <v>58996104</v>
      </c>
      <c r="E46" s="21">
        <f t="shared" si="4"/>
        <v>55.672133571968033</v>
      </c>
      <c r="F46" s="4">
        <f>45000000+136990123</f>
        <v>181990123</v>
      </c>
      <c r="G46" s="19">
        <v>104349003</v>
      </c>
      <c r="H46" s="21">
        <f t="shared" si="5"/>
        <v>57.337728707398043</v>
      </c>
      <c r="I46" s="4">
        <f>80342813+26000000</f>
        <v>106342813</v>
      </c>
      <c r="J46" s="19">
        <v>55903645</v>
      </c>
      <c r="K46" s="56">
        <f t="shared" si="6"/>
        <v>52.56927423952947</v>
      </c>
      <c r="L46" s="4">
        <v>31121489</v>
      </c>
      <c r="M46" s="19">
        <v>23698685</v>
      </c>
      <c r="N46" s="21">
        <f t="shared" si="7"/>
        <v>76.148943259109487</v>
      </c>
      <c r="O46" s="4">
        <v>75082772</v>
      </c>
      <c r="P46" s="19">
        <v>38207258</v>
      </c>
      <c r="Q46" s="21">
        <f t="shared" si="3"/>
        <v>50.886850581382369</v>
      </c>
      <c r="R46" s="4"/>
      <c r="S46" s="19">
        <v>56959277</v>
      </c>
      <c r="T46" s="41">
        <f t="shared" si="1"/>
        <v>0</v>
      </c>
    </row>
    <row r="47" spans="1:20" x14ac:dyDescent="0.2">
      <c r="A47" s="18" t="s">
        <v>350</v>
      </c>
      <c r="B47" s="28" t="s">
        <v>330</v>
      </c>
      <c r="C47" s="4"/>
      <c r="D47" s="19"/>
      <c r="E47" s="21">
        <f t="shared" si="4"/>
        <v>0</v>
      </c>
      <c r="F47" s="4">
        <v>350996266</v>
      </c>
      <c r="G47" s="19">
        <v>344786221</v>
      </c>
      <c r="H47" s="21">
        <f t="shared" si="5"/>
        <v>98.23073758853036</v>
      </c>
      <c r="I47" s="4">
        <v>368487653</v>
      </c>
      <c r="J47" s="19">
        <v>348886965</v>
      </c>
      <c r="K47" s="56">
        <f t="shared" si="6"/>
        <v>94.680774826395606</v>
      </c>
      <c r="L47" s="4">
        <v>513129494</v>
      </c>
      <c r="M47" s="19">
        <v>510396916</v>
      </c>
      <c r="N47" s="21">
        <f t="shared" si="7"/>
        <v>99.467468147523789</v>
      </c>
      <c r="O47" s="4">
        <v>492354987</v>
      </c>
      <c r="P47" s="19">
        <v>450285015</v>
      </c>
      <c r="Q47" s="21">
        <f t="shared" si="3"/>
        <v>91.455357798579584</v>
      </c>
      <c r="R47" s="4"/>
      <c r="S47" s="19">
        <v>496638451</v>
      </c>
      <c r="T47" s="41">
        <f t="shared" si="1"/>
        <v>0</v>
      </c>
    </row>
    <row r="48" spans="1:20" x14ac:dyDescent="0.2">
      <c r="A48" s="15" t="s">
        <v>351</v>
      </c>
      <c r="B48" s="27" t="s">
        <v>352</v>
      </c>
      <c r="C48" s="6"/>
      <c r="D48" s="16"/>
      <c r="E48" s="17">
        <f t="shared" si="4"/>
        <v>0</v>
      </c>
      <c r="F48" s="6">
        <v>39404</v>
      </c>
      <c r="G48" s="43">
        <v>167428664</v>
      </c>
      <c r="H48" s="17">
        <f t="shared" si="5"/>
        <v>424902.71038473246</v>
      </c>
      <c r="I48" s="6">
        <v>1180116</v>
      </c>
      <c r="J48" s="16"/>
      <c r="K48" s="57">
        <f t="shared" si="6"/>
        <v>0</v>
      </c>
      <c r="L48" s="6">
        <v>2169248</v>
      </c>
      <c r="M48" s="16"/>
      <c r="N48" s="17">
        <f t="shared" si="7"/>
        <v>0</v>
      </c>
      <c r="O48" s="6">
        <v>9453659</v>
      </c>
      <c r="P48" s="16"/>
      <c r="Q48" s="17">
        <f t="shared" si="3"/>
        <v>0</v>
      </c>
      <c r="R48" s="6"/>
      <c r="S48" s="16"/>
      <c r="T48" s="41">
        <f t="shared" si="1"/>
        <v>0</v>
      </c>
    </row>
    <row r="49" spans="1:20" ht="13.5" thickBot="1" x14ac:dyDescent="0.25">
      <c r="A49" s="22" t="s">
        <v>2</v>
      </c>
      <c r="B49" s="38" t="s">
        <v>3</v>
      </c>
      <c r="C49" s="40">
        <f>SUM(C7+C22+C38+C48)</f>
        <v>7202950616.8099995</v>
      </c>
      <c r="D49" s="26">
        <f>SUM(D7+D22+D38+D48)</f>
        <v>6943362711.9619999</v>
      </c>
      <c r="E49" s="23">
        <f t="shared" si="4"/>
        <v>96.396089343689482</v>
      </c>
      <c r="F49" s="40">
        <f>SUM(F7+F22+F38+F48)</f>
        <v>7114628352.1999998</v>
      </c>
      <c r="G49" s="26">
        <f>SUM(G7+G22+G38+G48)</f>
        <v>6973015876</v>
      </c>
      <c r="H49" s="23">
        <f t="shared" si="5"/>
        <v>98.009559049472898</v>
      </c>
      <c r="I49" s="40">
        <f>SUM(I7+I22+I38+I48)</f>
        <v>7664037189.441</v>
      </c>
      <c r="J49" s="26">
        <f>SUM(J7+J22+J38+J48)</f>
        <v>7250590859.1129999</v>
      </c>
      <c r="K49" s="58">
        <f t="shared" si="6"/>
        <v>94.605371554073102</v>
      </c>
      <c r="L49" s="40">
        <f>SUM(L7+L22+L38+L48)</f>
        <v>9492765797</v>
      </c>
      <c r="M49" s="26">
        <f>SUM(M7+M22+M38+M48)</f>
        <v>8738118189</v>
      </c>
      <c r="N49" s="23">
        <f t="shared" si="7"/>
        <v>92.050287301531327</v>
      </c>
      <c r="O49" s="40">
        <f>SUM(O7+O22+O38+O48)</f>
        <v>8623509924</v>
      </c>
      <c r="P49" s="26">
        <f>SUM(P7+P22+P38+P48)</f>
        <v>8074544796</v>
      </c>
      <c r="Q49" s="23">
        <f t="shared" si="3"/>
        <v>93.63408713113229</v>
      </c>
      <c r="R49" s="40">
        <f>SUM(R7+R22+R38+R48)</f>
        <v>0</v>
      </c>
      <c r="S49" s="26">
        <f>SUM(S7+S22+S38+S48)</f>
        <v>4240079510</v>
      </c>
      <c r="T49" s="62">
        <f t="shared" si="1"/>
        <v>0</v>
      </c>
    </row>
    <row r="50" spans="1:20" x14ac:dyDescent="0.2">
      <c r="F50" s="3"/>
      <c r="G50" s="3"/>
      <c r="I50" s="12"/>
      <c r="J50" s="12"/>
      <c r="K50" s="13"/>
      <c r="O50" s="3"/>
      <c r="P50" s="3"/>
    </row>
    <row r="51" spans="1:20" ht="16.5" customHeight="1" x14ac:dyDescent="0.3">
      <c r="A51" s="60" t="s">
        <v>368</v>
      </c>
      <c r="F51" s="3"/>
      <c r="G51" s="3"/>
      <c r="I51" s="3"/>
      <c r="J51" s="3"/>
      <c r="O51" s="3"/>
      <c r="P51" s="3"/>
    </row>
  </sheetData>
  <mergeCells count="14">
    <mergeCell ref="A1:B1"/>
    <mergeCell ref="D1:Q1"/>
    <mergeCell ref="A2:B2"/>
    <mergeCell ref="D2:Q2"/>
    <mergeCell ref="R5:T5"/>
    <mergeCell ref="A3:B3"/>
    <mergeCell ref="D3:Q3"/>
    <mergeCell ref="D4:Q4"/>
    <mergeCell ref="A5:B5"/>
    <mergeCell ref="C5:E5"/>
    <mergeCell ref="F5:H5"/>
    <mergeCell ref="I5:K5"/>
    <mergeCell ref="L5:N5"/>
    <mergeCell ref="O5:Q5"/>
  </mergeCells>
  <phoneticPr fontId="7" type="noConversion"/>
  <printOptions horizontalCentered="1" verticalCentered="1"/>
  <pageMargins left="0" right="0" top="0.98425196850393704" bottom="0.98425196850393704" header="0" footer="0"/>
  <pageSetup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57"/>
  <sheetViews>
    <sheetView showGridLines="0" workbookViewId="0">
      <pane xSplit="2" ySplit="8" topLeftCell="C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7.28515625" style="169" bestFit="1" customWidth="1"/>
    <col min="2" max="2" width="43.42578125" style="169" bestFit="1" customWidth="1"/>
    <col min="3" max="4" width="15.28515625" style="169" hidden="1" customWidth="1" outlineLevel="1"/>
    <col min="5" max="5" width="9.28515625" style="169" hidden="1" customWidth="1" outlineLevel="1"/>
    <col min="6" max="7" width="15.28515625" style="169" hidden="1" customWidth="1" outlineLevel="1"/>
    <col min="8" max="8" width="9.28515625" style="169" hidden="1" customWidth="1" outlineLevel="1"/>
    <col min="9" max="10" width="15.28515625" style="169" hidden="1" customWidth="1" outlineLevel="1"/>
    <col min="11" max="11" width="9.28515625" style="169" hidden="1" customWidth="1" outlineLevel="1"/>
    <col min="12" max="12" width="16.5703125" style="169" hidden="1" customWidth="1" outlineLevel="1"/>
    <col min="13" max="13" width="15.28515625" style="169" hidden="1" customWidth="1" outlineLevel="1"/>
    <col min="14" max="14" width="9.28515625" style="169" hidden="1" customWidth="1" outlineLevel="1"/>
    <col min="15" max="16" width="15.28515625" style="169" hidden="1" customWidth="1" outlineLevel="1"/>
    <col min="17" max="17" width="7.28515625" style="169" hidden="1" customWidth="1" outlineLevel="1"/>
    <col min="18" max="19" width="16.5703125" style="169" hidden="1" customWidth="1" outlineLevel="1"/>
    <col min="20" max="20" width="7.28515625" style="169" hidden="1" customWidth="1" outlineLevel="1"/>
    <col min="21" max="22" width="16.5703125" style="169" hidden="1" customWidth="1" outlineLevel="1"/>
    <col min="23" max="23" width="7.28515625" style="169" hidden="1" customWidth="1" outlineLevel="1"/>
    <col min="24" max="25" width="16.5703125" style="169" hidden="1" customWidth="1" outlineLevel="1"/>
    <col min="26" max="26" width="7.28515625" style="169" hidden="1" customWidth="1" outlineLevel="1"/>
    <col min="27" max="28" width="16.5703125" style="169" hidden="1" customWidth="1" outlineLevel="1"/>
    <col min="29" max="29" width="7.28515625" style="169" hidden="1" customWidth="1" outlineLevel="1"/>
    <col min="30" max="31" width="16.5703125" style="169" hidden="1" customWidth="1" outlineLevel="1"/>
    <col min="32" max="32" width="7.28515625" style="169" hidden="1" customWidth="1" outlineLevel="1"/>
    <col min="33" max="34" width="16.5703125" style="169" hidden="1" customWidth="1" outlineLevel="1"/>
    <col min="35" max="35" width="7.28515625" style="169" hidden="1" customWidth="1" outlineLevel="1"/>
    <col min="36" max="37" width="16.5703125" style="169" hidden="1" customWidth="1" outlineLevel="1"/>
    <col min="38" max="38" width="7.28515625" style="169" hidden="1" customWidth="1" outlineLevel="1"/>
    <col min="39" max="39" width="16.5703125" style="169" bestFit="1" customWidth="1" collapsed="1"/>
    <col min="40" max="40" width="16.5703125" style="169" bestFit="1" customWidth="1"/>
    <col min="41" max="41" width="9.28515625" style="169" bestFit="1" customWidth="1"/>
    <col min="42" max="43" width="16.5703125" style="169" bestFit="1" customWidth="1"/>
    <col min="44" max="44" width="9.28515625" style="169" bestFit="1" customWidth="1"/>
    <col min="45" max="46" width="16.5703125" style="169" bestFit="1" customWidth="1"/>
    <col min="47" max="47" width="9.28515625" style="169" bestFit="1" customWidth="1"/>
    <col min="48" max="49" width="16.5703125" style="169" bestFit="1" customWidth="1"/>
    <col min="50" max="50" width="9.28515625" style="169" bestFit="1" customWidth="1"/>
    <col min="51" max="52" width="17.28515625" style="169" hidden="1" customWidth="1"/>
    <col min="53" max="54" width="16.5703125" style="169" bestFit="1" customWidth="1"/>
    <col min="55" max="55" width="9.28515625" style="169" bestFit="1" customWidth="1"/>
    <col min="56" max="57" width="16.5703125" style="169" bestFit="1" customWidth="1"/>
    <col min="58" max="58" width="9.28515625" style="169" bestFit="1" customWidth="1"/>
    <col min="59" max="16384" width="11.42578125" style="169"/>
  </cols>
  <sheetData>
    <row r="1" spans="1:59" ht="14.1" customHeight="1" x14ac:dyDescent="0.2">
      <c r="A1" s="433"/>
      <c r="B1" s="433"/>
    </row>
    <row r="2" spans="1:59" ht="46.5" customHeight="1" x14ac:dyDescent="0.2">
      <c r="A2" s="433"/>
      <c r="B2" s="433"/>
      <c r="AM2" s="463" t="s">
        <v>588</v>
      </c>
      <c r="AN2" s="463"/>
      <c r="AO2" s="463"/>
      <c r="AP2" s="463"/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</row>
    <row r="3" spans="1:59" ht="27" customHeight="1" x14ac:dyDescent="0.2">
      <c r="A3" s="433"/>
      <c r="B3" s="433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AM3" s="449" t="s">
        <v>591</v>
      </c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</row>
    <row r="4" spans="1:59" ht="27" customHeight="1" x14ac:dyDescent="0.2">
      <c r="A4" s="433"/>
      <c r="B4" s="43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</row>
    <row r="5" spans="1:59" ht="57" customHeight="1" x14ac:dyDescent="0.2">
      <c r="A5" s="433"/>
      <c r="B5" s="43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</row>
    <row r="6" spans="1:59" ht="14.1" customHeight="1" thickBot="1" x14ac:dyDescent="0.25">
      <c r="A6" s="434"/>
      <c r="B6" s="434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</row>
    <row r="7" spans="1:59" ht="14.1" customHeight="1" thickBot="1" x14ac:dyDescent="0.25">
      <c r="A7" s="430" t="s">
        <v>517</v>
      </c>
      <c r="B7" s="430" t="s">
        <v>504</v>
      </c>
      <c r="C7" s="427">
        <v>2000</v>
      </c>
      <c r="D7" s="428"/>
      <c r="E7" s="429"/>
      <c r="F7" s="427">
        <v>2001</v>
      </c>
      <c r="G7" s="428"/>
      <c r="H7" s="429"/>
      <c r="I7" s="427">
        <v>2002</v>
      </c>
      <c r="J7" s="428"/>
      <c r="K7" s="429"/>
      <c r="L7" s="427">
        <v>2003</v>
      </c>
      <c r="M7" s="428"/>
      <c r="N7" s="429"/>
      <c r="O7" s="427">
        <v>2004</v>
      </c>
      <c r="P7" s="428"/>
      <c r="Q7" s="429"/>
      <c r="R7" s="427">
        <v>2005</v>
      </c>
      <c r="S7" s="428"/>
      <c r="T7" s="429"/>
      <c r="U7" s="427">
        <v>2006</v>
      </c>
      <c r="V7" s="428"/>
      <c r="W7" s="429"/>
      <c r="X7" s="427">
        <v>2007</v>
      </c>
      <c r="Y7" s="428"/>
      <c r="Z7" s="429"/>
      <c r="AA7" s="427">
        <v>2008</v>
      </c>
      <c r="AB7" s="428"/>
      <c r="AC7" s="429"/>
      <c r="AD7" s="427">
        <v>2009</v>
      </c>
      <c r="AE7" s="428"/>
      <c r="AF7" s="429"/>
      <c r="AG7" s="427">
        <v>2010</v>
      </c>
      <c r="AH7" s="428"/>
      <c r="AI7" s="429"/>
      <c r="AJ7" s="427" t="s">
        <v>498</v>
      </c>
      <c r="AK7" s="428"/>
      <c r="AL7" s="429"/>
      <c r="AM7" s="427">
        <v>2011</v>
      </c>
      <c r="AN7" s="428"/>
      <c r="AO7" s="429"/>
      <c r="AP7" s="427">
        <v>2012</v>
      </c>
      <c r="AQ7" s="428"/>
      <c r="AR7" s="429"/>
      <c r="AS7" s="427">
        <v>2013</v>
      </c>
      <c r="AT7" s="428"/>
      <c r="AU7" s="429"/>
      <c r="AV7" s="427">
        <v>2014</v>
      </c>
      <c r="AW7" s="428"/>
      <c r="AX7" s="429"/>
      <c r="AY7" s="328"/>
      <c r="AZ7" s="328"/>
      <c r="BA7" s="427">
        <v>2015</v>
      </c>
      <c r="BB7" s="428"/>
      <c r="BC7" s="429"/>
      <c r="BD7" s="427">
        <v>2016</v>
      </c>
      <c r="BE7" s="428"/>
      <c r="BF7" s="429"/>
    </row>
    <row r="8" spans="1:59" ht="14.1" customHeight="1" thickBot="1" x14ac:dyDescent="0.25">
      <c r="A8" s="431"/>
      <c r="B8" s="431"/>
      <c r="C8" s="349" t="s">
        <v>518</v>
      </c>
      <c r="D8" s="350" t="s">
        <v>487</v>
      </c>
      <c r="E8" s="351" t="s">
        <v>489</v>
      </c>
      <c r="F8" s="349" t="s">
        <v>518</v>
      </c>
      <c r="G8" s="350" t="s">
        <v>487</v>
      </c>
      <c r="H8" s="351" t="s">
        <v>489</v>
      </c>
      <c r="I8" s="349" t="s">
        <v>518</v>
      </c>
      <c r="J8" s="350" t="s">
        <v>487</v>
      </c>
      <c r="K8" s="351" t="s">
        <v>489</v>
      </c>
      <c r="L8" s="349" t="s">
        <v>518</v>
      </c>
      <c r="M8" s="350" t="s">
        <v>487</v>
      </c>
      <c r="N8" s="351" t="s">
        <v>489</v>
      </c>
      <c r="O8" s="349" t="s">
        <v>518</v>
      </c>
      <c r="P8" s="350" t="s">
        <v>487</v>
      </c>
      <c r="Q8" s="351" t="s">
        <v>489</v>
      </c>
      <c r="R8" s="349" t="s">
        <v>518</v>
      </c>
      <c r="S8" s="350" t="s">
        <v>487</v>
      </c>
      <c r="T8" s="351" t="s">
        <v>489</v>
      </c>
      <c r="U8" s="349" t="s">
        <v>518</v>
      </c>
      <c r="V8" s="350" t="s">
        <v>487</v>
      </c>
      <c r="W8" s="351" t="s">
        <v>489</v>
      </c>
      <c r="X8" s="349" t="s">
        <v>518</v>
      </c>
      <c r="Y8" s="350" t="s">
        <v>487</v>
      </c>
      <c r="Z8" s="351" t="s">
        <v>489</v>
      </c>
      <c r="AA8" s="349" t="s">
        <v>518</v>
      </c>
      <c r="AB8" s="350" t="s">
        <v>487</v>
      </c>
      <c r="AC8" s="351" t="s">
        <v>489</v>
      </c>
      <c r="AD8" s="349" t="s">
        <v>518</v>
      </c>
      <c r="AE8" s="350" t="s">
        <v>487</v>
      </c>
      <c r="AF8" s="351" t="s">
        <v>489</v>
      </c>
      <c r="AG8" s="349" t="s">
        <v>518</v>
      </c>
      <c r="AH8" s="350" t="s">
        <v>487</v>
      </c>
      <c r="AI8" s="351" t="s">
        <v>489</v>
      </c>
      <c r="AJ8" s="349" t="s">
        <v>518</v>
      </c>
      <c r="AK8" s="350" t="s">
        <v>487</v>
      </c>
      <c r="AL8" s="351" t="s">
        <v>489</v>
      </c>
      <c r="AM8" s="349" t="s">
        <v>518</v>
      </c>
      <c r="AN8" s="350" t="s">
        <v>487</v>
      </c>
      <c r="AO8" s="351" t="s">
        <v>489</v>
      </c>
      <c r="AP8" s="349" t="s">
        <v>518</v>
      </c>
      <c r="AQ8" s="350" t="s">
        <v>487</v>
      </c>
      <c r="AR8" s="351" t="s">
        <v>489</v>
      </c>
      <c r="AS8" s="349" t="s">
        <v>518</v>
      </c>
      <c r="AT8" s="350" t="s">
        <v>487</v>
      </c>
      <c r="AU8" s="351" t="s">
        <v>489</v>
      </c>
      <c r="AV8" s="349" t="s">
        <v>518</v>
      </c>
      <c r="AW8" s="350" t="s">
        <v>487</v>
      </c>
      <c r="AX8" s="351" t="s">
        <v>489</v>
      </c>
      <c r="AY8" s="375"/>
      <c r="AZ8" s="375"/>
      <c r="BA8" s="349" t="s">
        <v>518</v>
      </c>
      <c r="BB8" s="350" t="s">
        <v>487</v>
      </c>
      <c r="BC8" s="351" t="s">
        <v>489</v>
      </c>
      <c r="BD8" s="349" t="s">
        <v>518</v>
      </c>
      <c r="BE8" s="350" t="s">
        <v>487</v>
      </c>
      <c r="BF8" s="351" t="s">
        <v>489</v>
      </c>
    </row>
    <row r="9" spans="1:59" ht="14.1" customHeight="1" x14ac:dyDescent="0.2">
      <c r="A9" s="344"/>
      <c r="B9" s="295" t="s">
        <v>261</v>
      </c>
      <c r="C9" s="342">
        <v>0</v>
      </c>
      <c r="D9" s="343">
        <v>0</v>
      </c>
      <c r="E9" s="228">
        <v>0</v>
      </c>
      <c r="F9" s="342">
        <v>475050626</v>
      </c>
      <c r="G9" s="343">
        <v>459103901</v>
      </c>
      <c r="H9" s="228">
        <v>96.64315251318078</v>
      </c>
      <c r="I9" s="342">
        <v>290488530</v>
      </c>
      <c r="J9" s="343">
        <v>285090797</v>
      </c>
      <c r="K9" s="228">
        <v>98.141842984299586</v>
      </c>
      <c r="L9" s="342">
        <v>483253558</v>
      </c>
      <c r="M9" s="343">
        <v>483400392</v>
      </c>
      <c r="N9" s="228">
        <v>100.03038446330488</v>
      </c>
      <c r="O9" s="342">
        <v>395496270</v>
      </c>
      <c r="P9" s="343">
        <v>396225030</v>
      </c>
      <c r="Q9" s="228">
        <v>100.1842646960994</v>
      </c>
      <c r="R9" s="342">
        <v>621621745</v>
      </c>
      <c r="S9" s="343">
        <v>621621745</v>
      </c>
      <c r="T9" s="228">
        <v>100</v>
      </c>
      <c r="U9" s="342">
        <v>783240800</v>
      </c>
      <c r="V9" s="343">
        <v>783240803</v>
      </c>
      <c r="W9" s="228">
        <v>100.00000038302397</v>
      </c>
      <c r="X9" s="342">
        <v>806362475</v>
      </c>
      <c r="Y9" s="343">
        <v>807174148</v>
      </c>
      <c r="Z9" s="228">
        <v>100.10065857789327</v>
      </c>
      <c r="AA9" s="342">
        <v>812135973</v>
      </c>
      <c r="AB9" s="343">
        <v>812135975.26999998</v>
      </c>
      <c r="AC9" s="228">
        <v>100.00000027950983</v>
      </c>
      <c r="AD9" s="342">
        <v>731168583.27900004</v>
      </c>
      <c r="AE9" s="343">
        <v>731168583.27900004</v>
      </c>
      <c r="AF9" s="228">
        <v>100</v>
      </c>
      <c r="AG9" s="342">
        <v>853757915</v>
      </c>
      <c r="AH9" s="343">
        <v>853757915</v>
      </c>
      <c r="AI9" s="228">
        <v>100</v>
      </c>
      <c r="AJ9" s="342">
        <v>853757915</v>
      </c>
      <c r="AK9" s="343">
        <v>853757915</v>
      </c>
      <c r="AL9" s="228">
        <v>100</v>
      </c>
      <c r="AM9" s="342">
        <v>810211153</v>
      </c>
      <c r="AN9" s="343">
        <v>810211153</v>
      </c>
      <c r="AO9" s="228">
        <v>100</v>
      </c>
      <c r="AP9" s="342">
        <v>1031195486</v>
      </c>
      <c r="AQ9" s="343">
        <v>1028758113</v>
      </c>
      <c r="AR9" s="228">
        <v>99.763636184109515</v>
      </c>
      <c r="AS9" s="342">
        <v>1377626546</v>
      </c>
      <c r="AT9" s="343">
        <v>1552126365.3900001</v>
      </c>
      <c r="AU9" s="228">
        <v>112.66669983216192</v>
      </c>
      <c r="AV9" s="342">
        <v>1370056254.4040005</v>
      </c>
      <c r="AW9" s="343">
        <v>1370056254.4040005</v>
      </c>
      <c r="AX9" s="228">
        <v>100</v>
      </c>
      <c r="AY9" s="376"/>
      <c r="AZ9" s="376"/>
      <c r="BA9" s="342">
        <v>1281380193.2259998</v>
      </c>
      <c r="BB9" s="343">
        <v>1281380193.2259998</v>
      </c>
      <c r="BC9" s="228">
        <v>100</v>
      </c>
      <c r="BD9" s="342">
        <v>1416170778.6999998</v>
      </c>
      <c r="BE9" s="343">
        <v>1311102469.5599999</v>
      </c>
      <c r="BF9" s="228">
        <v>92.580816472117206</v>
      </c>
    </row>
    <row r="10" spans="1:59" ht="14.1" customHeight="1" x14ac:dyDescent="0.2">
      <c r="A10" s="282" t="s">
        <v>16</v>
      </c>
      <c r="B10" s="298" t="s">
        <v>560</v>
      </c>
      <c r="C10" s="201">
        <v>3511625904</v>
      </c>
      <c r="D10" s="202">
        <v>3378479120</v>
      </c>
      <c r="E10" s="220">
        <v>96.208400677067104</v>
      </c>
      <c r="F10" s="201">
        <v>4000663795</v>
      </c>
      <c r="G10" s="202">
        <v>3747658457</v>
      </c>
      <c r="H10" s="220">
        <v>93.675916023830737</v>
      </c>
      <c r="I10" s="201">
        <v>4355235356</v>
      </c>
      <c r="J10" s="202">
        <v>4293673917</v>
      </c>
      <c r="K10" s="220">
        <v>98.58649570073888</v>
      </c>
      <c r="L10" s="201">
        <v>5017516957</v>
      </c>
      <c r="M10" s="202">
        <v>4958825797</v>
      </c>
      <c r="N10" s="220">
        <v>98.830274805187869</v>
      </c>
      <c r="O10" s="201">
        <v>4236879614</v>
      </c>
      <c r="P10" s="202">
        <v>4326214956</v>
      </c>
      <c r="Q10" s="220">
        <v>102.10851735566919</v>
      </c>
      <c r="R10" s="201">
        <v>4577511987</v>
      </c>
      <c r="S10" s="202">
        <v>4777324877</v>
      </c>
      <c r="T10" s="220">
        <v>104.36509812683097</v>
      </c>
      <c r="U10" s="201">
        <v>5175831823</v>
      </c>
      <c r="V10" s="202">
        <v>5326442851</v>
      </c>
      <c r="W10" s="220">
        <v>102.90989029687412</v>
      </c>
      <c r="X10" s="201">
        <v>5669816285</v>
      </c>
      <c r="Y10" s="202">
        <v>6104056686</v>
      </c>
      <c r="Z10" s="220">
        <v>107.65880901906506</v>
      </c>
      <c r="AA10" s="201">
        <v>6302032976.9530001</v>
      </c>
      <c r="AB10" s="202">
        <v>7035735195</v>
      </c>
      <c r="AC10" s="220">
        <v>111.64231004074723</v>
      </c>
      <c r="AD10" s="201">
        <v>7507391213.4119997</v>
      </c>
      <c r="AE10" s="202">
        <v>7132258601.5860004</v>
      </c>
      <c r="AF10" s="220">
        <v>95.003156207500922</v>
      </c>
      <c r="AG10" s="201">
        <v>7820361712</v>
      </c>
      <c r="AH10" s="202">
        <v>7731891152</v>
      </c>
      <c r="AI10" s="220">
        <v>98.868715242873662</v>
      </c>
      <c r="AJ10" s="201">
        <v>7820361712</v>
      </c>
      <c r="AK10" s="202">
        <v>7731891152</v>
      </c>
      <c r="AL10" s="220">
        <v>98.868715242873662</v>
      </c>
      <c r="AM10" s="201">
        <v>8147342752</v>
      </c>
      <c r="AN10" s="202">
        <v>8137402359</v>
      </c>
      <c r="AO10" s="220">
        <v>99.877992207980199</v>
      </c>
      <c r="AP10" s="201">
        <v>8814593674</v>
      </c>
      <c r="AQ10" s="202">
        <v>8451002138</v>
      </c>
      <c r="AR10" s="220">
        <v>95.875118588024435</v>
      </c>
      <c r="AS10" s="201">
        <v>9719282817.4640007</v>
      </c>
      <c r="AT10" s="202">
        <v>10028867014.076</v>
      </c>
      <c r="AU10" s="220">
        <v>103.18525762061093</v>
      </c>
      <c r="AV10" s="201">
        <v>10411584754.83</v>
      </c>
      <c r="AW10" s="202">
        <v>10806135647.299603</v>
      </c>
      <c r="AX10" s="220">
        <v>103.78953734479823</v>
      </c>
      <c r="AY10" s="377"/>
      <c r="AZ10" s="377"/>
      <c r="BA10" s="201">
        <v>11280566921.652</v>
      </c>
      <c r="BB10" s="202">
        <v>11370098695.967175</v>
      </c>
      <c r="BC10" s="220">
        <v>100.79368151385482</v>
      </c>
      <c r="BD10" s="201">
        <v>11423511622.431</v>
      </c>
      <c r="BE10" s="202">
        <v>11319816772.63665</v>
      </c>
      <c r="BF10" s="220">
        <v>99.092268181434363</v>
      </c>
    </row>
    <row r="11" spans="1:59" ht="14.1" customHeight="1" x14ac:dyDescent="0.2">
      <c r="A11" s="300" t="s">
        <v>17</v>
      </c>
      <c r="B11" s="301" t="s">
        <v>561</v>
      </c>
      <c r="C11" s="346">
        <v>1277366128</v>
      </c>
      <c r="D11" s="347">
        <v>1274278054</v>
      </c>
      <c r="E11" s="348">
        <v>99.758246760086308</v>
      </c>
      <c r="F11" s="346">
        <v>1344268560</v>
      </c>
      <c r="G11" s="347">
        <v>1346904080</v>
      </c>
      <c r="H11" s="348">
        <v>100.19605606189288</v>
      </c>
      <c r="I11" s="346">
        <v>1539328785</v>
      </c>
      <c r="J11" s="347">
        <v>1568226093</v>
      </c>
      <c r="K11" s="348">
        <v>101.87726678547105</v>
      </c>
      <c r="L11" s="346">
        <v>1938362024</v>
      </c>
      <c r="M11" s="347">
        <v>2039856666</v>
      </c>
      <c r="N11" s="348">
        <v>105.23610351128092</v>
      </c>
      <c r="O11" s="346">
        <v>2185300151</v>
      </c>
      <c r="P11" s="347">
        <v>2365308413</v>
      </c>
      <c r="Q11" s="348">
        <v>108.23723285415177</v>
      </c>
      <c r="R11" s="346">
        <v>2465742776</v>
      </c>
      <c r="S11" s="347">
        <v>2645765975</v>
      </c>
      <c r="T11" s="348">
        <v>107.3009723784749</v>
      </c>
      <c r="U11" s="346">
        <v>2731511658</v>
      </c>
      <c r="V11" s="347">
        <v>3017725006</v>
      </c>
      <c r="W11" s="348">
        <v>110.47820342123541</v>
      </c>
      <c r="X11" s="346">
        <v>3039636605</v>
      </c>
      <c r="Y11" s="347">
        <v>3519982458</v>
      </c>
      <c r="Z11" s="348">
        <v>115.80273945279717</v>
      </c>
      <c r="AA11" s="346">
        <v>3440825987</v>
      </c>
      <c r="AB11" s="347">
        <v>3843755731</v>
      </c>
      <c r="AC11" s="348">
        <v>111.71026217316231</v>
      </c>
      <c r="AD11" s="346">
        <v>4112117278</v>
      </c>
      <c r="AE11" s="347">
        <v>3947417123.4050002</v>
      </c>
      <c r="AF11" s="348">
        <v>95.994760278940674</v>
      </c>
      <c r="AG11" s="346">
        <v>4086969040</v>
      </c>
      <c r="AH11" s="347">
        <v>4219903061</v>
      </c>
      <c r="AI11" s="348">
        <v>103.25263097662223</v>
      </c>
      <c r="AJ11" s="346">
        <v>4086969040</v>
      </c>
      <c r="AK11" s="347">
        <v>4219903061</v>
      </c>
      <c r="AL11" s="348">
        <v>103.25263097662223</v>
      </c>
      <c r="AM11" s="346">
        <v>4314847816</v>
      </c>
      <c r="AN11" s="347">
        <v>4671653172</v>
      </c>
      <c r="AO11" s="348">
        <v>108.26924543380004</v>
      </c>
      <c r="AP11" s="346">
        <v>5035093756</v>
      </c>
      <c r="AQ11" s="347">
        <v>5121855559</v>
      </c>
      <c r="AR11" s="348">
        <v>101.72314175672722</v>
      </c>
      <c r="AS11" s="346">
        <v>5578248160</v>
      </c>
      <c r="AT11" s="347">
        <v>5549191089.4549999</v>
      </c>
      <c r="AU11" s="348">
        <v>99.479100432401708</v>
      </c>
      <c r="AV11" s="346">
        <v>5970102989</v>
      </c>
      <c r="AW11" s="347">
        <v>6117305765.151001</v>
      </c>
      <c r="AX11" s="348">
        <v>102.46566560781656</v>
      </c>
      <c r="AY11" s="378"/>
      <c r="AZ11" s="378"/>
      <c r="BA11" s="346">
        <v>6767302110</v>
      </c>
      <c r="BB11" s="347">
        <v>6719761477.564002</v>
      </c>
      <c r="BC11" s="348">
        <v>99.297495048052497</v>
      </c>
      <c r="BD11" s="346">
        <v>6863643288</v>
      </c>
      <c r="BE11" s="347">
        <v>7254868059.1049995</v>
      </c>
      <c r="BF11" s="348">
        <v>105.69995780213395</v>
      </c>
    </row>
    <row r="12" spans="1:59" ht="14.1" customHeight="1" x14ac:dyDescent="0.2">
      <c r="A12" s="300" t="s">
        <v>37</v>
      </c>
      <c r="B12" s="301" t="s">
        <v>562</v>
      </c>
      <c r="C12" s="346">
        <v>2234259776</v>
      </c>
      <c r="D12" s="347">
        <v>2104201066</v>
      </c>
      <c r="E12" s="348">
        <v>94.178890413860273</v>
      </c>
      <c r="F12" s="346">
        <v>2656395235</v>
      </c>
      <c r="G12" s="347">
        <v>2400754377</v>
      </c>
      <c r="H12" s="348">
        <v>90.376399767935894</v>
      </c>
      <c r="I12" s="346">
        <v>2815906571</v>
      </c>
      <c r="J12" s="347">
        <v>2725447824</v>
      </c>
      <c r="K12" s="348">
        <v>96.787579959804006</v>
      </c>
      <c r="L12" s="346">
        <v>3079154933</v>
      </c>
      <c r="M12" s="347">
        <v>2918969131</v>
      </c>
      <c r="N12" s="348">
        <v>94.797734914756887</v>
      </c>
      <c r="O12" s="346">
        <v>2051579463</v>
      </c>
      <c r="P12" s="347">
        <v>1960906543</v>
      </c>
      <c r="Q12" s="348">
        <v>95.58033594919057</v>
      </c>
      <c r="R12" s="346">
        <v>2111769211</v>
      </c>
      <c r="S12" s="347">
        <v>2131558902</v>
      </c>
      <c r="T12" s="348">
        <v>100.93711428772222</v>
      </c>
      <c r="U12" s="346">
        <v>2444320165</v>
      </c>
      <c r="V12" s="347">
        <v>2308717845</v>
      </c>
      <c r="W12" s="348">
        <v>94.452350312300439</v>
      </c>
      <c r="X12" s="346">
        <v>2630179680</v>
      </c>
      <c r="Y12" s="347">
        <v>2584074228</v>
      </c>
      <c r="Z12" s="348">
        <v>98.247060748336395</v>
      </c>
      <c r="AA12" s="346">
        <v>2861206989.9530001</v>
      </c>
      <c r="AB12" s="347">
        <v>3191979464</v>
      </c>
      <c r="AC12" s="348">
        <v>111.56059226782587</v>
      </c>
      <c r="AD12" s="346">
        <v>3393373935.4119997</v>
      </c>
      <c r="AE12" s="347">
        <v>3184264536.527</v>
      </c>
      <c r="AF12" s="348">
        <v>93.837714237655589</v>
      </c>
      <c r="AG12" s="346">
        <v>3692980700</v>
      </c>
      <c r="AH12" s="347">
        <v>3470864595</v>
      </c>
      <c r="AI12" s="348">
        <v>93.98545177883004</v>
      </c>
      <c r="AJ12" s="346">
        <v>3692980700</v>
      </c>
      <c r="AK12" s="347">
        <v>3470864595</v>
      </c>
      <c r="AL12" s="348">
        <v>93.98545177883004</v>
      </c>
      <c r="AM12" s="346">
        <v>3830729736</v>
      </c>
      <c r="AN12" s="347">
        <v>3463680497</v>
      </c>
      <c r="AO12" s="348">
        <v>90.418294573209224</v>
      </c>
      <c r="AP12" s="346">
        <v>3765009768</v>
      </c>
      <c r="AQ12" s="347">
        <v>3316629182</v>
      </c>
      <c r="AR12" s="348">
        <v>88.090851986336745</v>
      </c>
      <c r="AS12" s="346">
        <v>4135527857.4639997</v>
      </c>
      <c r="AT12" s="347">
        <v>4459427741.0570002</v>
      </c>
      <c r="AU12" s="348">
        <v>107.83212916843034</v>
      </c>
      <c r="AV12" s="346">
        <v>4418527815.8299999</v>
      </c>
      <c r="AW12" s="347">
        <v>4677465228.6176014</v>
      </c>
      <c r="AX12" s="348">
        <v>105.86026440435481</v>
      </c>
      <c r="AY12" s="378"/>
      <c r="AZ12" s="378"/>
      <c r="BA12" s="346">
        <v>4439628432.9400005</v>
      </c>
      <c r="BB12" s="347">
        <v>4578705025.2601728</v>
      </c>
      <c r="BC12" s="348">
        <v>103.13261784000409</v>
      </c>
      <c r="BD12" s="346">
        <v>4444353389.4309998</v>
      </c>
      <c r="BE12" s="347">
        <v>4044428362.3892903</v>
      </c>
      <c r="BF12" s="348">
        <v>91.001502535942336</v>
      </c>
    </row>
    <row r="13" spans="1:59" ht="14.1" customHeight="1" x14ac:dyDescent="0.2">
      <c r="A13" s="272" t="s">
        <v>39</v>
      </c>
      <c r="B13" s="275" t="s">
        <v>40</v>
      </c>
      <c r="C13" s="336">
        <v>1365250934</v>
      </c>
      <c r="D13" s="333">
        <v>1294589455</v>
      </c>
      <c r="E13" s="337">
        <v>94.824286346175839</v>
      </c>
      <c r="F13" s="336">
        <v>1553823300</v>
      </c>
      <c r="G13" s="333">
        <v>1496262872</v>
      </c>
      <c r="H13" s="337">
        <v>96.29556153521446</v>
      </c>
      <c r="I13" s="336">
        <v>1687869000</v>
      </c>
      <c r="J13" s="333">
        <v>1697712065</v>
      </c>
      <c r="K13" s="337">
        <v>100.58316522194555</v>
      </c>
      <c r="L13" s="336">
        <v>1941930300</v>
      </c>
      <c r="M13" s="333">
        <v>1849414798</v>
      </c>
      <c r="N13" s="337">
        <v>95.235899970251253</v>
      </c>
      <c r="O13" s="336">
        <v>965317659</v>
      </c>
      <c r="P13" s="333">
        <v>927512850</v>
      </c>
      <c r="Q13" s="337">
        <v>96.083692383793846</v>
      </c>
      <c r="R13" s="336">
        <v>887229920</v>
      </c>
      <c r="S13" s="333">
        <v>965441978</v>
      </c>
      <c r="T13" s="337">
        <v>108.81530888859112</v>
      </c>
      <c r="U13" s="336">
        <v>960324141</v>
      </c>
      <c r="V13" s="333">
        <v>942471702</v>
      </c>
      <c r="W13" s="337">
        <v>98.140998623505396</v>
      </c>
      <c r="X13" s="336">
        <v>985287979</v>
      </c>
      <c r="Y13" s="333">
        <v>1002604374</v>
      </c>
      <c r="Z13" s="337">
        <v>101.75749581534272</v>
      </c>
      <c r="AA13" s="336">
        <v>1082124112.9530001</v>
      </c>
      <c r="AB13" s="333">
        <v>1099676958</v>
      </c>
      <c r="AC13" s="337">
        <v>101.62207318337082</v>
      </c>
      <c r="AD13" s="336">
        <v>1412238836.6329999</v>
      </c>
      <c r="AE13" s="333">
        <v>1374272459.0309999</v>
      </c>
      <c r="AF13" s="337">
        <v>97.311617793168907</v>
      </c>
      <c r="AG13" s="336">
        <v>1372473236</v>
      </c>
      <c r="AH13" s="333">
        <v>1368022938</v>
      </c>
      <c r="AI13" s="337">
        <v>99.675746099576401</v>
      </c>
      <c r="AJ13" s="336">
        <v>1372473236</v>
      </c>
      <c r="AK13" s="333">
        <v>1368022938</v>
      </c>
      <c r="AL13" s="337">
        <v>99.675746099576401</v>
      </c>
      <c r="AM13" s="336">
        <v>0</v>
      </c>
      <c r="AN13" s="333">
        <v>0</v>
      </c>
      <c r="AO13" s="337">
        <v>0</v>
      </c>
      <c r="AP13" s="336">
        <v>2186000</v>
      </c>
      <c r="AQ13" s="333">
        <v>1007101</v>
      </c>
      <c r="AR13" s="337">
        <v>46.070494053064962</v>
      </c>
      <c r="AS13" s="336">
        <v>1854000</v>
      </c>
      <c r="AT13" s="333">
        <v>2231999.6359999999</v>
      </c>
      <c r="AU13" s="337">
        <v>120.38832988133765</v>
      </c>
      <c r="AV13" s="336"/>
      <c r="AW13" s="333"/>
      <c r="AX13" s="337">
        <v>0</v>
      </c>
      <c r="AY13" s="371"/>
      <c r="AZ13" s="371"/>
      <c r="BA13" s="336">
        <v>0</v>
      </c>
      <c r="BB13" s="333">
        <v>0</v>
      </c>
      <c r="BC13" s="337">
        <v>0</v>
      </c>
      <c r="BD13" s="336">
        <v>0</v>
      </c>
      <c r="BE13" s="333">
        <v>0</v>
      </c>
      <c r="BF13" s="337">
        <v>0</v>
      </c>
    </row>
    <row r="14" spans="1:59" ht="14.1" customHeight="1" x14ac:dyDescent="0.2">
      <c r="A14" s="272" t="s">
        <v>63</v>
      </c>
      <c r="B14" s="338" t="s">
        <v>458</v>
      </c>
      <c r="C14" s="336">
        <v>0</v>
      </c>
      <c r="D14" s="333">
        <v>0</v>
      </c>
      <c r="E14" s="337">
        <v>0</v>
      </c>
      <c r="F14" s="336">
        <v>0</v>
      </c>
      <c r="G14" s="333">
        <v>0</v>
      </c>
      <c r="H14" s="337">
        <v>0</v>
      </c>
      <c r="I14" s="336">
        <v>0</v>
      </c>
      <c r="J14" s="333">
        <v>0</v>
      </c>
      <c r="K14" s="337">
        <v>0</v>
      </c>
      <c r="L14" s="336">
        <v>0</v>
      </c>
      <c r="M14" s="333">
        <v>0</v>
      </c>
      <c r="N14" s="337">
        <v>0</v>
      </c>
      <c r="O14" s="336">
        <v>0</v>
      </c>
      <c r="P14" s="333">
        <v>0</v>
      </c>
      <c r="Q14" s="337">
        <v>0</v>
      </c>
      <c r="R14" s="336">
        <v>0</v>
      </c>
      <c r="S14" s="333">
        <v>0</v>
      </c>
      <c r="T14" s="337">
        <v>0</v>
      </c>
      <c r="U14" s="336">
        <v>0</v>
      </c>
      <c r="V14" s="333">
        <v>0</v>
      </c>
      <c r="W14" s="337">
        <v>0</v>
      </c>
      <c r="X14" s="336">
        <v>0</v>
      </c>
      <c r="Y14" s="333">
        <v>0</v>
      </c>
      <c r="Z14" s="337">
        <v>0</v>
      </c>
      <c r="AA14" s="336">
        <v>0</v>
      </c>
      <c r="AB14" s="333">
        <v>0</v>
      </c>
      <c r="AC14" s="337">
        <v>0</v>
      </c>
      <c r="AD14" s="336">
        <v>0</v>
      </c>
      <c r="AE14" s="333">
        <v>0</v>
      </c>
      <c r="AF14" s="337">
        <v>0</v>
      </c>
      <c r="AG14" s="336">
        <v>0</v>
      </c>
      <c r="AH14" s="333">
        <v>0</v>
      </c>
      <c r="AI14" s="337">
        <v>0</v>
      </c>
      <c r="AJ14" s="336">
        <v>0</v>
      </c>
      <c r="AK14" s="333">
        <v>0</v>
      </c>
      <c r="AL14" s="337">
        <v>0</v>
      </c>
      <c r="AM14" s="336">
        <v>1359096191</v>
      </c>
      <c r="AN14" s="333">
        <v>1376731904</v>
      </c>
      <c r="AO14" s="337">
        <v>101.29760594700983</v>
      </c>
      <c r="AP14" s="336">
        <v>2703606614</v>
      </c>
      <c r="AQ14" s="333">
        <v>2232652172</v>
      </c>
      <c r="AR14" s="337">
        <v>82.580511544790895</v>
      </c>
      <c r="AS14" s="336">
        <v>1742603864.4649999</v>
      </c>
      <c r="AT14" s="333">
        <v>1625778932.852</v>
      </c>
      <c r="AU14" s="337">
        <v>93.295955897075515</v>
      </c>
      <c r="AV14" s="336">
        <v>1794829898.9130001</v>
      </c>
      <c r="AW14" s="333">
        <v>1814570666.9760001</v>
      </c>
      <c r="AX14" s="337">
        <v>101.09986846524875</v>
      </c>
      <c r="AY14" s="371"/>
      <c r="AZ14" s="371"/>
      <c r="BA14" s="336">
        <v>1804171511.0339999</v>
      </c>
      <c r="BB14" s="333">
        <v>1866168453.9116607</v>
      </c>
      <c r="BC14" s="337">
        <v>103.43631093266346</v>
      </c>
      <c r="BD14" s="336">
        <v>1862454166.5639999</v>
      </c>
      <c r="BE14" s="333">
        <v>1815689049.039</v>
      </c>
      <c r="BF14" s="337">
        <v>97.489059416088836</v>
      </c>
    </row>
    <row r="15" spans="1:59" ht="14.1" customHeight="1" x14ac:dyDescent="0.2">
      <c r="A15" s="272"/>
      <c r="B15" s="338" t="s">
        <v>64</v>
      </c>
      <c r="C15" s="336">
        <v>0</v>
      </c>
      <c r="D15" s="333">
        <v>0</v>
      </c>
      <c r="E15" s="337">
        <v>0</v>
      </c>
      <c r="F15" s="336">
        <v>0</v>
      </c>
      <c r="G15" s="333">
        <v>0</v>
      </c>
      <c r="H15" s="337">
        <v>0</v>
      </c>
      <c r="I15" s="336">
        <v>0</v>
      </c>
      <c r="J15" s="333">
        <v>0</v>
      </c>
      <c r="K15" s="337">
        <v>0</v>
      </c>
      <c r="L15" s="336">
        <v>0</v>
      </c>
      <c r="M15" s="333">
        <v>0</v>
      </c>
      <c r="N15" s="337">
        <v>0</v>
      </c>
      <c r="O15" s="336">
        <v>0</v>
      </c>
      <c r="P15" s="333">
        <v>0</v>
      </c>
      <c r="Q15" s="337">
        <v>0</v>
      </c>
      <c r="R15" s="336">
        <v>0</v>
      </c>
      <c r="S15" s="333">
        <v>0</v>
      </c>
      <c r="T15" s="337">
        <v>0</v>
      </c>
      <c r="U15" s="336">
        <v>0</v>
      </c>
      <c r="V15" s="333">
        <v>0</v>
      </c>
      <c r="W15" s="337">
        <v>0</v>
      </c>
      <c r="X15" s="336">
        <v>0</v>
      </c>
      <c r="Y15" s="333">
        <v>0</v>
      </c>
      <c r="Z15" s="337">
        <v>0</v>
      </c>
      <c r="AA15" s="336">
        <v>0</v>
      </c>
      <c r="AB15" s="333">
        <v>0</v>
      </c>
      <c r="AC15" s="337">
        <v>0</v>
      </c>
      <c r="AD15" s="336">
        <v>0</v>
      </c>
      <c r="AE15" s="333">
        <v>0</v>
      </c>
      <c r="AF15" s="337">
        <v>0</v>
      </c>
      <c r="AG15" s="336">
        <v>0</v>
      </c>
      <c r="AH15" s="333">
        <v>0</v>
      </c>
      <c r="AI15" s="337">
        <v>0</v>
      </c>
      <c r="AJ15" s="336">
        <v>0</v>
      </c>
      <c r="AK15" s="333">
        <v>0</v>
      </c>
      <c r="AL15" s="337">
        <v>0</v>
      </c>
      <c r="AM15" s="336">
        <v>2640000</v>
      </c>
      <c r="AN15" s="333">
        <v>596473</v>
      </c>
      <c r="AO15" s="337">
        <v>22.593674242424242</v>
      </c>
      <c r="AP15" s="336">
        <v>0</v>
      </c>
      <c r="AQ15" s="333">
        <v>0</v>
      </c>
      <c r="AR15" s="337">
        <v>0</v>
      </c>
      <c r="AS15" s="336">
        <v>0</v>
      </c>
      <c r="AT15" s="333">
        <v>0</v>
      </c>
      <c r="AU15" s="337">
        <v>0</v>
      </c>
      <c r="AV15" s="336">
        <v>1068433</v>
      </c>
      <c r="AW15" s="333">
        <v>983414.41500000004</v>
      </c>
      <c r="AX15" s="337">
        <v>92.042684473429787</v>
      </c>
      <c r="AY15" s="371"/>
      <c r="AZ15" s="371"/>
      <c r="BA15" s="336">
        <v>1236000</v>
      </c>
      <c r="BB15" s="333">
        <v>994138.55082999996</v>
      </c>
      <c r="BC15" s="337">
        <v>80.431921588187706</v>
      </c>
      <c r="BD15" s="336">
        <v>1236000</v>
      </c>
      <c r="BE15" s="333">
        <v>1004212.679</v>
      </c>
      <c r="BF15" s="337">
        <v>81.246980501618125</v>
      </c>
    </row>
    <row r="16" spans="1:59" ht="14.1" customHeight="1" x14ac:dyDescent="0.2">
      <c r="A16" s="272" t="s">
        <v>65</v>
      </c>
      <c r="B16" s="275" t="s">
        <v>66</v>
      </c>
      <c r="C16" s="336">
        <v>30637722</v>
      </c>
      <c r="D16" s="333">
        <v>23288506</v>
      </c>
      <c r="E16" s="337">
        <v>76.012524690967567</v>
      </c>
      <c r="F16" s="336">
        <v>30908091</v>
      </c>
      <c r="G16" s="333">
        <v>19345515</v>
      </c>
      <c r="H16" s="337">
        <v>62.590455683594307</v>
      </c>
      <c r="I16" s="336">
        <v>19902325</v>
      </c>
      <c r="J16" s="333">
        <v>19099745</v>
      </c>
      <c r="K16" s="337">
        <v>95.967405818164465</v>
      </c>
      <c r="L16" s="336">
        <v>58981736</v>
      </c>
      <c r="M16" s="333">
        <v>69601909</v>
      </c>
      <c r="N16" s="337">
        <v>118.00586710435243</v>
      </c>
      <c r="O16" s="336">
        <v>65659283</v>
      </c>
      <c r="P16" s="333">
        <v>58785288</v>
      </c>
      <c r="Q16" s="337">
        <v>89.530810136930668</v>
      </c>
      <c r="R16" s="336">
        <v>58796586</v>
      </c>
      <c r="S16" s="333">
        <v>56485280</v>
      </c>
      <c r="T16" s="337">
        <v>96.068979243114555</v>
      </c>
      <c r="U16" s="336">
        <v>61704264</v>
      </c>
      <c r="V16" s="333">
        <v>48194173</v>
      </c>
      <c r="W16" s="337">
        <v>78.105093353029858</v>
      </c>
      <c r="X16" s="336">
        <v>43362141</v>
      </c>
      <c r="Y16" s="333">
        <v>55947177</v>
      </c>
      <c r="Z16" s="337">
        <v>129.02309643797338</v>
      </c>
      <c r="AA16" s="336">
        <v>61258901</v>
      </c>
      <c r="AB16" s="333">
        <v>71036720</v>
      </c>
      <c r="AC16" s="337">
        <v>115.96146656303874</v>
      </c>
      <c r="AD16" s="336">
        <v>61350243</v>
      </c>
      <c r="AE16" s="333">
        <v>68574120.856000006</v>
      </c>
      <c r="AF16" s="337">
        <v>111.77481539233676</v>
      </c>
      <c r="AG16" s="336">
        <v>109099326</v>
      </c>
      <c r="AH16" s="333">
        <v>105816671</v>
      </c>
      <c r="AI16" s="337">
        <v>96.991131732564511</v>
      </c>
      <c r="AJ16" s="336">
        <v>109099326</v>
      </c>
      <c r="AK16" s="333">
        <v>105816671</v>
      </c>
      <c r="AL16" s="337">
        <v>96.991131732564511</v>
      </c>
      <c r="AM16" s="336">
        <v>193081346</v>
      </c>
      <c r="AN16" s="333">
        <v>117045350</v>
      </c>
      <c r="AO16" s="337">
        <v>60.619708959352295</v>
      </c>
      <c r="AP16" s="336">
        <v>124137754</v>
      </c>
      <c r="AQ16" s="333">
        <v>109388276</v>
      </c>
      <c r="AR16" s="337">
        <v>88.118459111158074</v>
      </c>
      <c r="AS16" s="336">
        <v>116530727</v>
      </c>
      <c r="AT16" s="333">
        <v>122619451.104</v>
      </c>
      <c r="AU16" s="337">
        <v>105.22499452354744</v>
      </c>
      <c r="AV16" s="336">
        <v>110810878</v>
      </c>
      <c r="AW16" s="333">
        <v>139834906.84200001</v>
      </c>
      <c r="AX16" s="337">
        <v>126.1924003905104</v>
      </c>
      <c r="AY16" s="371"/>
      <c r="AZ16" s="371"/>
      <c r="BA16" s="336">
        <v>113828870</v>
      </c>
      <c r="BB16" s="333">
        <v>127906363.40000001</v>
      </c>
      <c r="BC16" s="337">
        <v>112.36724338913318</v>
      </c>
      <c r="BD16" s="336">
        <v>133061801</v>
      </c>
      <c r="BE16" s="333">
        <v>128410556.29331</v>
      </c>
      <c r="BF16" s="337">
        <v>96.504447804152292</v>
      </c>
    </row>
    <row r="17" spans="1:58" ht="14.1" customHeight="1" x14ac:dyDescent="0.2">
      <c r="A17" s="272" t="s">
        <v>67</v>
      </c>
      <c r="B17" s="275" t="s">
        <v>68</v>
      </c>
      <c r="C17" s="336">
        <v>596286055</v>
      </c>
      <c r="D17" s="333">
        <v>529464975</v>
      </c>
      <c r="E17" s="337">
        <v>88.793787907718212</v>
      </c>
      <c r="F17" s="336">
        <v>760975539</v>
      </c>
      <c r="G17" s="333">
        <v>631766316</v>
      </c>
      <c r="H17" s="337">
        <v>83.020581296240593</v>
      </c>
      <c r="I17" s="336">
        <v>697516854</v>
      </c>
      <c r="J17" s="333">
        <v>628605518</v>
      </c>
      <c r="K17" s="337">
        <v>90.120477289570985</v>
      </c>
      <c r="L17" s="336">
        <v>765190271</v>
      </c>
      <c r="M17" s="333">
        <v>676944706</v>
      </c>
      <c r="N17" s="337">
        <v>88.467500392461204</v>
      </c>
      <c r="O17" s="336">
        <v>707975213</v>
      </c>
      <c r="P17" s="333">
        <v>633375558</v>
      </c>
      <c r="Q17" s="337">
        <v>89.462956664275197</v>
      </c>
      <c r="R17" s="336">
        <v>842126594</v>
      </c>
      <c r="S17" s="333">
        <v>771467170</v>
      </c>
      <c r="T17" s="337">
        <v>91.609405936894092</v>
      </c>
      <c r="U17" s="336">
        <v>1118497967</v>
      </c>
      <c r="V17" s="333">
        <v>993346462</v>
      </c>
      <c r="W17" s="337">
        <v>88.810752572427347</v>
      </c>
      <c r="X17" s="336">
        <v>1170597490</v>
      </c>
      <c r="Y17" s="333">
        <v>1046152934</v>
      </c>
      <c r="Z17" s="337">
        <v>89.369142078034017</v>
      </c>
      <c r="AA17" s="336">
        <v>1234612938</v>
      </c>
      <c r="AB17" s="333">
        <v>1091062597</v>
      </c>
      <c r="AC17" s="337">
        <v>88.37284653500042</v>
      </c>
      <c r="AD17" s="336">
        <v>1371283221.6900001</v>
      </c>
      <c r="AE17" s="333">
        <v>1190006459.4189999</v>
      </c>
      <c r="AF17" s="337">
        <v>86.780501693327025</v>
      </c>
      <c r="AG17" s="336">
        <v>1463630194</v>
      </c>
      <c r="AH17" s="333">
        <v>1212668456</v>
      </c>
      <c r="AI17" s="337">
        <v>82.85347357353028</v>
      </c>
      <c r="AJ17" s="336">
        <v>1463630194</v>
      </c>
      <c r="AK17" s="333">
        <v>1212668456</v>
      </c>
      <c r="AL17" s="337">
        <v>82.85347357353028</v>
      </c>
      <c r="AM17" s="336">
        <v>1436429312</v>
      </c>
      <c r="AN17" s="333">
        <v>1119213824</v>
      </c>
      <c r="AO17" s="337">
        <v>77.916387158771656</v>
      </c>
      <c r="AP17" s="336">
        <v>305959479</v>
      </c>
      <c r="AQ17" s="333">
        <v>294178249</v>
      </c>
      <c r="AR17" s="337">
        <v>96.149414936087013</v>
      </c>
      <c r="AS17" s="336">
        <v>1194904887.3499999</v>
      </c>
      <c r="AT17" s="333">
        <v>1729211054.569</v>
      </c>
      <c r="AU17" s="337">
        <v>144.71537215015979</v>
      </c>
      <c r="AV17" s="336">
        <v>1723565030.9629998</v>
      </c>
      <c r="AW17" s="333">
        <v>1656262588.6016018</v>
      </c>
      <c r="AX17" s="337">
        <v>96.095160835109638</v>
      </c>
      <c r="AY17" s="371"/>
      <c r="AZ17" s="371"/>
      <c r="BA17" s="336">
        <v>1738361361.823</v>
      </c>
      <c r="BB17" s="333">
        <v>1554254620.7745528</v>
      </c>
      <c r="BC17" s="337">
        <v>89.409178949112373</v>
      </c>
      <c r="BD17" s="336">
        <v>1636009472.2260001</v>
      </c>
      <c r="BE17" s="333">
        <v>1059675473.4330001</v>
      </c>
      <c r="BF17" s="337">
        <v>64.77196443069343</v>
      </c>
    </row>
    <row r="18" spans="1:58" ht="14.1" customHeight="1" x14ac:dyDescent="0.2">
      <c r="A18" s="272" t="s">
        <v>99</v>
      </c>
      <c r="B18" s="275" t="s">
        <v>100</v>
      </c>
      <c r="C18" s="336">
        <v>67512530</v>
      </c>
      <c r="D18" s="333">
        <v>65004203</v>
      </c>
      <c r="E18" s="337">
        <v>96.284649679104021</v>
      </c>
      <c r="F18" s="336">
        <v>96520533</v>
      </c>
      <c r="G18" s="333">
        <v>56038930</v>
      </c>
      <c r="H18" s="337">
        <v>58.059076403981315</v>
      </c>
      <c r="I18" s="336">
        <v>141197625</v>
      </c>
      <c r="J18" s="333">
        <v>124411930</v>
      </c>
      <c r="K18" s="337">
        <v>88.111914063710344</v>
      </c>
      <c r="L18" s="336">
        <v>61393471</v>
      </c>
      <c r="M18" s="333">
        <v>62086294</v>
      </c>
      <c r="N18" s="337">
        <v>101.12849622071376</v>
      </c>
      <c r="O18" s="336">
        <v>42338589</v>
      </c>
      <c r="P18" s="333">
        <v>45251463</v>
      </c>
      <c r="Q18" s="337">
        <v>106.87995058125344</v>
      </c>
      <c r="R18" s="336">
        <v>37146425</v>
      </c>
      <c r="S18" s="333">
        <v>39125148</v>
      </c>
      <c r="T18" s="337">
        <v>105.32681947186036</v>
      </c>
      <c r="U18" s="336">
        <v>43374699</v>
      </c>
      <c r="V18" s="333">
        <v>33129601</v>
      </c>
      <c r="W18" s="337">
        <v>76.380013611160734</v>
      </c>
      <c r="X18" s="336">
        <v>88707135</v>
      </c>
      <c r="Y18" s="333">
        <v>110555853</v>
      </c>
      <c r="Z18" s="337">
        <v>124.63016982793999</v>
      </c>
      <c r="AA18" s="336">
        <v>130675790</v>
      </c>
      <c r="AB18" s="333">
        <v>519571991</v>
      </c>
      <c r="AC18" s="337">
        <v>397.6038644954815</v>
      </c>
      <c r="AD18" s="336">
        <v>170794710.49399999</v>
      </c>
      <c r="AE18" s="333">
        <v>183648211.83399999</v>
      </c>
      <c r="AF18" s="337">
        <v>107.52570223212594</v>
      </c>
      <c r="AG18" s="336">
        <v>179034493</v>
      </c>
      <c r="AH18" s="333">
        <v>155425003</v>
      </c>
      <c r="AI18" s="337">
        <v>86.812881917676052</v>
      </c>
      <c r="AJ18" s="336">
        <v>179034493</v>
      </c>
      <c r="AK18" s="333">
        <v>155425003</v>
      </c>
      <c r="AL18" s="337">
        <v>86.812881917676052</v>
      </c>
      <c r="AM18" s="336">
        <v>159379895</v>
      </c>
      <c r="AN18" s="333">
        <v>138005445</v>
      </c>
      <c r="AO18" s="337">
        <v>86.58899229416609</v>
      </c>
      <c r="AP18" s="336">
        <v>65557639</v>
      </c>
      <c r="AQ18" s="333">
        <v>62267047</v>
      </c>
      <c r="AR18" s="337">
        <v>94.980612404299663</v>
      </c>
      <c r="AS18" s="336">
        <v>344806857</v>
      </c>
      <c r="AT18" s="333">
        <v>219508750.12799999</v>
      </c>
      <c r="AU18" s="337">
        <v>63.661364520949768</v>
      </c>
      <c r="AV18" s="336">
        <v>226551328</v>
      </c>
      <c r="AW18" s="333">
        <v>295710282.86900002</v>
      </c>
      <c r="AX18" s="337">
        <v>130.52683710995507</v>
      </c>
      <c r="AY18" s="371"/>
      <c r="AZ18" s="371"/>
      <c r="BA18" s="336">
        <v>144036689</v>
      </c>
      <c r="BB18" s="333">
        <v>201021136.89499998</v>
      </c>
      <c r="BC18" s="337">
        <v>139.562453351729</v>
      </c>
      <c r="BD18" s="336">
        <v>98439709</v>
      </c>
      <c r="BE18" s="333">
        <v>106606570.88699999</v>
      </c>
      <c r="BF18" s="337">
        <v>108.29630844093616</v>
      </c>
    </row>
    <row r="19" spans="1:58" ht="14.1" customHeight="1" x14ac:dyDescent="0.2">
      <c r="A19" s="272" t="s">
        <v>112</v>
      </c>
      <c r="B19" s="275" t="s">
        <v>113</v>
      </c>
      <c r="C19" s="336">
        <v>106626362</v>
      </c>
      <c r="D19" s="333">
        <v>109887418</v>
      </c>
      <c r="E19" s="337">
        <v>103.05839563390523</v>
      </c>
      <c r="F19" s="336">
        <v>127569072</v>
      </c>
      <c r="G19" s="333">
        <v>121885985</v>
      </c>
      <c r="H19" s="337">
        <v>95.545090270782879</v>
      </c>
      <c r="I19" s="336">
        <v>155629879</v>
      </c>
      <c r="J19" s="333">
        <v>141687199</v>
      </c>
      <c r="K19" s="337">
        <v>91.041129062369833</v>
      </c>
      <c r="L19" s="336">
        <v>158094900</v>
      </c>
      <c r="M19" s="333">
        <v>161518591</v>
      </c>
      <c r="N19" s="337">
        <v>102.16559231195946</v>
      </c>
      <c r="O19" s="336">
        <v>177071230</v>
      </c>
      <c r="P19" s="333">
        <v>192464111</v>
      </c>
      <c r="Q19" s="337">
        <v>108.69304460131666</v>
      </c>
      <c r="R19" s="336">
        <v>194696698</v>
      </c>
      <c r="S19" s="333">
        <v>216335910</v>
      </c>
      <c r="T19" s="337">
        <v>111.11431894956945</v>
      </c>
      <c r="U19" s="336">
        <v>220492771</v>
      </c>
      <c r="V19" s="333">
        <v>242389186</v>
      </c>
      <c r="W19" s="337">
        <v>109.93067251170787</v>
      </c>
      <c r="X19" s="336">
        <v>278286763</v>
      </c>
      <c r="Y19" s="333">
        <v>295222347</v>
      </c>
      <c r="Z19" s="337">
        <v>106.08565920183564</v>
      </c>
      <c r="AA19" s="336">
        <v>300289830</v>
      </c>
      <c r="AB19" s="333">
        <v>310285619</v>
      </c>
      <c r="AC19" s="337">
        <v>103.32871379626809</v>
      </c>
      <c r="AD19" s="336">
        <v>283264801</v>
      </c>
      <c r="AE19" s="333">
        <v>262025856.47499999</v>
      </c>
      <c r="AF19" s="337">
        <v>92.502088346303211</v>
      </c>
      <c r="AG19" s="336">
        <v>281959739</v>
      </c>
      <c r="AH19" s="333">
        <v>311210734</v>
      </c>
      <c r="AI19" s="337">
        <v>110.37417437813701</v>
      </c>
      <c r="AJ19" s="336">
        <v>281959739</v>
      </c>
      <c r="AK19" s="333">
        <v>311210734</v>
      </c>
      <c r="AL19" s="337">
        <v>110.37417437813701</v>
      </c>
      <c r="AM19" s="336">
        <v>322582945</v>
      </c>
      <c r="AN19" s="333">
        <v>353593114</v>
      </c>
      <c r="AO19" s="337">
        <v>109.61308385351867</v>
      </c>
      <c r="AP19" s="336">
        <v>320773954</v>
      </c>
      <c r="AQ19" s="333">
        <v>322344821</v>
      </c>
      <c r="AR19" s="337">
        <v>100.48971151816149</v>
      </c>
      <c r="AS19" s="336">
        <v>320755155</v>
      </c>
      <c r="AT19" s="333">
        <v>333909463.69099998</v>
      </c>
      <c r="AU19" s="337">
        <v>104.10104357979841</v>
      </c>
      <c r="AV19" s="336">
        <v>334507590</v>
      </c>
      <c r="AW19" s="333">
        <v>364351904.84000003</v>
      </c>
      <c r="AX19" s="337">
        <v>108.9218647744286</v>
      </c>
      <c r="AY19" s="371"/>
      <c r="AZ19" s="371"/>
      <c r="BA19" s="336">
        <v>362705627</v>
      </c>
      <c r="BB19" s="333">
        <v>389997291.26499999</v>
      </c>
      <c r="BC19" s="337">
        <v>107.52446673924911</v>
      </c>
      <c r="BD19" s="336">
        <v>385479224.676</v>
      </c>
      <c r="BE19" s="333">
        <v>429326032.73232996</v>
      </c>
      <c r="BF19" s="337">
        <v>111.37462287187687</v>
      </c>
    </row>
    <row r="20" spans="1:58" ht="14.1" customHeight="1" x14ac:dyDescent="0.2">
      <c r="A20" s="272" t="s">
        <v>135</v>
      </c>
      <c r="B20" s="275" t="s">
        <v>136</v>
      </c>
      <c r="C20" s="336">
        <v>10287558</v>
      </c>
      <c r="D20" s="333">
        <v>7119748</v>
      </c>
      <c r="E20" s="337">
        <v>69.207366801723012</v>
      </c>
      <c r="F20" s="336">
        <v>4467310</v>
      </c>
      <c r="G20" s="333">
        <v>4612481</v>
      </c>
      <c r="H20" s="337">
        <v>103.24962897134964</v>
      </c>
      <c r="I20" s="336">
        <v>9356181</v>
      </c>
      <c r="J20" s="333">
        <v>7953370</v>
      </c>
      <c r="K20" s="337">
        <v>85.006585486108065</v>
      </c>
      <c r="L20" s="336">
        <v>9389528</v>
      </c>
      <c r="M20" s="333">
        <v>7566965</v>
      </c>
      <c r="N20" s="337">
        <v>80.589407689076594</v>
      </c>
      <c r="O20" s="336">
        <v>10416461</v>
      </c>
      <c r="P20" s="333">
        <v>8753426</v>
      </c>
      <c r="Q20" s="337">
        <v>84.034548778131082</v>
      </c>
      <c r="R20" s="336">
        <v>11828914</v>
      </c>
      <c r="S20" s="333">
        <v>9250228</v>
      </c>
      <c r="T20" s="337">
        <v>78.200145846017648</v>
      </c>
      <c r="U20" s="336">
        <v>12361215</v>
      </c>
      <c r="V20" s="333">
        <v>9628087</v>
      </c>
      <c r="W20" s="337">
        <v>77.889487400712625</v>
      </c>
      <c r="X20" s="336">
        <v>4493331</v>
      </c>
      <c r="Y20" s="333">
        <v>3033411</v>
      </c>
      <c r="Z20" s="337">
        <v>67.509181940969853</v>
      </c>
      <c r="AA20" s="336">
        <v>4906717</v>
      </c>
      <c r="AB20" s="333">
        <v>38918942</v>
      </c>
      <c r="AC20" s="337">
        <v>793.1768227105822</v>
      </c>
      <c r="AD20" s="336">
        <v>26696998</v>
      </c>
      <c r="AE20" s="333">
        <v>32371867.570999999</v>
      </c>
      <c r="AF20" s="337">
        <v>121.25658312219223</v>
      </c>
      <c r="AG20" s="336">
        <v>40855283</v>
      </c>
      <c r="AH20" s="333">
        <v>41636735</v>
      </c>
      <c r="AI20" s="337">
        <v>101.91273182467002</v>
      </c>
      <c r="AJ20" s="336">
        <v>40855283</v>
      </c>
      <c r="AK20" s="333">
        <v>41636735</v>
      </c>
      <c r="AL20" s="337">
        <v>101.91273182467002</v>
      </c>
      <c r="AM20" s="336">
        <v>69704118</v>
      </c>
      <c r="AN20" s="333">
        <v>48568872</v>
      </c>
      <c r="AO20" s="337">
        <v>69.678626447866392</v>
      </c>
      <c r="AP20" s="336">
        <v>45490773</v>
      </c>
      <c r="AQ20" s="333">
        <v>54599840</v>
      </c>
      <c r="AR20" s="337">
        <v>120.02398816129151</v>
      </c>
      <c r="AS20" s="336">
        <v>51526717</v>
      </c>
      <c r="AT20" s="333">
        <v>58133487.090999998</v>
      </c>
      <c r="AU20" s="337">
        <v>112.82202801897895</v>
      </c>
      <c r="AV20" s="336">
        <v>54634159</v>
      </c>
      <c r="AW20" s="333">
        <v>69601873.046000004</v>
      </c>
      <c r="AX20" s="337">
        <v>127.39625596872463</v>
      </c>
      <c r="AY20" s="371"/>
      <c r="AZ20" s="371"/>
      <c r="BA20" s="336">
        <v>56707817</v>
      </c>
      <c r="BB20" s="333">
        <v>67501186.879999995</v>
      </c>
      <c r="BC20" s="337">
        <v>119.0333016698562</v>
      </c>
      <c r="BD20" s="336">
        <v>61399854</v>
      </c>
      <c r="BE20" s="333">
        <v>67349606.950499997</v>
      </c>
      <c r="BF20" s="337">
        <v>109.69017442696199</v>
      </c>
    </row>
    <row r="21" spans="1:58" ht="14.1" customHeight="1" x14ac:dyDescent="0.2">
      <c r="A21" s="272" t="s">
        <v>139</v>
      </c>
      <c r="B21" s="275" t="s">
        <v>140</v>
      </c>
      <c r="C21" s="336">
        <v>0</v>
      </c>
      <c r="D21" s="333">
        <v>0</v>
      </c>
      <c r="E21" s="337">
        <v>0</v>
      </c>
      <c r="F21" s="336">
        <v>0</v>
      </c>
      <c r="G21" s="333">
        <v>0</v>
      </c>
      <c r="H21" s="337">
        <v>0</v>
      </c>
      <c r="I21" s="336">
        <v>0</v>
      </c>
      <c r="J21" s="333">
        <v>0</v>
      </c>
      <c r="K21" s="337">
        <v>0</v>
      </c>
      <c r="L21" s="336">
        <v>0</v>
      </c>
      <c r="M21" s="333">
        <v>0</v>
      </c>
      <c r="N21" s="337">
        <v>0</v>
      </c>
      <c r="O21" s="336">
        <v>0</v>
      </c>
      <c r="P21" s="333">
        <v>0</v>
      </c>
      <c r="Q21" s="337">
        <v>0</v>
      </c>
      <c r="R21" s="336">
        <v>0</v>
      </c>
      <c r="S21" s="333">
        <v>0</v>
      </c>
      <c r="T21" s="337">
        <v>0</v>
      </c>
      <c r="U21" s="336">
        <v>1420013</v>
      </c>
      <c r="V21" s="333">
        <v>1137692</v>
      </c>
      <c r="W21" s="337">
        <v>80.118421451071214</v>
      </c>
      <c r="X21" s="336">
        <v>0</v>
      </c>
      <c r="Y21" s="333">
        <v>0</v>
      </c>
      <c r="Z21" s="337">
        <v>0</v>
      </c>
      <c r="AA21" s="336">
        <v>0</v>
      </c>
      <c r="AB21" s="333">
        <v>0</v>
      </c>
      <c r="AC21" s="337">
        <v>0</v>
      </c>
      <c r="AD21" s="336">
        <v>0</v>
      </c>
      <c r="AE21" s="333">
        <v>0</v>
      </c>
      <c r="AF21" s="337">
        <v>0</v>
      </c>
      <c r="AG21" s="336">
        <v>0</v>
      </c>
      <c r="AH21" s="333">
        <v>0</v>
      </c>
      <c r="AI21" s="337">
        <v>0</v>
      </c>
      <c r="AJ21" s="336">
        <v>0</v>
      </c>
      <c r="AK21" s="333">
        <v>0</v>
      </c>
      <c r="AL21" s="337">
        <v>0</v>
      </c>
      <c r="AM21" s="336">
        <v>0</v>
      </c>
      <c r="AN21" s="333">
        <v>0</v>
      </c>
      <c r="AO21" s="337">
        <v>0</v>
      </c>
      <c r="AP21" s="336">
        <v>0</v>
      </c>
      <c r="AQ21" s="333">
        <v>0</v>
      </c>
      <c r="AR21" s="337">
        <v>0</v>
      </c>
      <c r="AS21" s="336">
        <v>0</v>
      </c>
      <c r="AT21" s="333">
        <v>0</v>
      </c>
      <c r="AU21" s="337">
        <v>0</v>
      </c>
      <c r="AV21" s="336">
        <v>8000000</v>
      </c>
      <c r="AW21" s="333">
        <v>40280703.810999997</v>
      </c>
      <c r="AX21" s="337">
        <v>503.50879763749992</v>
      </c>
      <c r="AY21" s="371"/>
      <c r="AZ21" s="371"/>
      <c r="BA21" s="336">
        <v>21700000</v>
      </c>
      <c r="BB21" s="333">
        <v>133799175.88500001</v>
      </c>
      <c r="BC21" s="337">
        <v>616.58606398617519</v>
      </c>
      <c r="BD21" s="336">
        <v>1026595</v>
      </c>
      <c r="BE21" s="333">
        <v>1735871.7760000001</v>
      </c>
      <c r="BF21" s="337">
        <v>169.09022311622402</v>
      </c>
    </row>
    <row r="22" spans="1:58" ht="14.1" customHeight="1" x14ac:dyDescent="0.2">
      <c r="A22" s="272"/>
      <c r="B22" s="275" t="s">
        <v>398</v>
      </c>
      <c r="C22" s="336">
        <v>0</v>
      </c>
      <c r="D22" s="333">
        <v>0</v>
      </c>
      <c r="E22" s="337">
        <v>0</v>
      </c>
      <c r="F22" s="336">
        <v>0</v>
      </c>
      <c r="G22" s="333">
        <v>0</v>
      </c>
      <c r="H22" s="337">
        <v>0</v>
      </c>
      <c r="I22" s="336">
        <v>0</v>
      </c>
      <c r="J22" s="333">
        <v>0</v>
      </c>
      <c r="K22" s="337">
        <v>0</v>
      </c>
      <c r="L22" s="336">
        <v>0</v>
      </c>
      <c r="M22" s="333">
        <v>0</v>
      </c>
      <c r="N22" s="337">
        <v>0</v>
      </c>
      <c r="O22" s="336">
        <v>0</v>
      </c>
      <c r="P22" s="333">
        <v>0</v>
      </c>
      <c r="Q22" s="337">
        <v>0</v>
      </c>
      <c r="R22" s="336">
        <v>0</v>
      </c>
      <c r="S22" s="333">
        <v>0</v>
      </c>
      <c r="T22" s="337">
        <v>0</v>
      </c>
      <c r="U22" s="336">
        <v>1005095</v>
      </c>
      <c r="V22" s="333">
        <v>1527510</v>
      </c>
      <c r="W22" s="337">
        <v>151.97667882140493</v>
      </c>
      <c r="X22" s="336">
        <v>0</v>
      </c>
      <c r="Y22" s="333">
        <v>0</v>
      </c>
      <c r="Z22" s="337">
        <v>0</v>
      </c>
      <c r="AA22" s="336">
        <v>0</v>
      </c>
      <c r="AB22" s="333">
        <v>0</v>
      </c>
      <c r="AC22" s="337">
        <v>0</v>
      </c>
      <c r="AD22" s="336">
        <v>0</v>
      </c>
      <c r="AE22" s="333">
        <v>0</v>
      </c>
      <c r="AF22" s="337">
        <v>0</v>
      </c>
      <c r="AG22" s="336">
        <v>0</v>
      </c>
      <c r="AH22" s="333">
        <v>0</v>
      </c>
      <c r="AI22" s="337">
        <v>0</v>
      </c>
      <c r="AJ22" s="336">
        <v>0</v>
      </c>
      <c r="AK22" s="333">
        <v>0</v>
      </c>
      <c r="AL22" s="337">
        <v>0</v>
      </c>
      <c r="AM22" s="336">
        <v>0</v>
      </c>
      <c r="AN22" s="333">
        <v>0</v>
      </c>
      <c r="AO22" s="337">
        <v>0</v>
      </c>
      <c r="AP22" s="336">
        <v>0</v>
      </c>
      <c r="AQ22" s="333">
        <v>0</v>
      </c>
      <c r="AR22" s="337">
        <v>0</v>
      </c>
      <c r="AS22" s="336">
        <v>0</v>
      </c>
      <c r="AT22" s="333">
        <v>0</v>
      </c>
      <c r="AU22" s="337">
        <v>0</v>
      </c>
      <c r="AV22" s="336">
        <v>0</v>
      </c>
      <c r="AW22" s="333">
        <v>0</v>
      </c>
      <c r="AX22" s="337">
        <v>0</v>
      </c>
      <c r="AY22" s="371"/>
      <c r="AZ22" s="371"/>
      <c r="BA22" s="336">
        <v>0</v>
      </c>
      <c r="BB22" s="333">
        <v>0</v>
      </c>
      <c r="BC22" s="337">
        <v>0</v>
      </c>
      <c r="BD22" s="336"/>
      <c r="BE22" s="333"/>
      <c r="BF22" s="337">
        <v>0</v>
      </c>
    </row>
    <row r="23" spans="1:58" ht="21" x14ac:dyDescent="0.2">
      <c r="A23" s="272" t="s">
        <v>141</v>
      </c>
      <c r="B23" s="275" t="s">
        <v>412</v>
      </c>
      <c r="C23" s="336">
        <v>0</v>
      </c>
      <c r="D23" s="333">
        <v>0</v>
      </c>
      <c r="E23" s="337">
        <v>0</v>
      </c>
      <c r="F23" s="336">
        <v>0</v>
      </c>
      <c r="G23" s="333">
        <v>0</v>
      </c>
      <c r="H23" s="337">
        <v>0</v>
      </c>
      <c r="I23" s="336">
        <v>0</v>
      </c>
      <c r="J23" s="333">
        <v>0</v>
      </c>
      <c r="K23" s="337">
        <v>0</v>
      </c>
      <c r="L23" s="336">
        <v>0</v>
      </c>
      <c r="M23" s="333">
        <v>0</v>
      </c>
      <c r="N23" s="337">
        <v>0</v>
      </c>
      <c r="O23" s="336">
        <v>0</v>
      </c>
      <c r="P23" s="333">
        <v>0</v>
      </c>
      <c r="Q23" s="337">
        <v>0</v>
      </c>
      <c r="R23" s="336">
        <v>0</v>
      </c>
      <c r="S23" s="333">
        <v>0</v>
      </c>
      <c r="T23" s="337">
        <v>0</v>
      </c>
      <c r="U23" s="336">
        <v>0</v>
      </c>
      <c r="V23" s="333">
        <v>0</v>
      </c>
      <c r="W23" s="337">
        <v>0</v>
      </c>
      <c r="X23" s="336">
        <v>3075616</v>
      </c>
      <c r="Y23" s="333">
        <v>2828110</v>
      </c>
      <c r="Z23" s="337">
        <v>91.95263647997669</v>
      </c>
      <c r="AA23" s="336">
        <v>3661339</v>
      </c>
      <c r="AB23" s="333">
        <v>8876415</v>
      </c>
      <c r="AC23" s="337">
        <v>242.43630540630079</v>
      </c>
      <c r="AD23" s="336">
        <v>2355413</v>
      </c>
      <c r="AE23" s="333">
        <v>6374450.1459999997</v>
      </c>
      <c r="AF23" s="337">
        <v>270.629827805145</v>
      </c>
      <c r="AG23" s="336">
        <v>6647964</v>
      </c>
      <c r="AH23" s="333">
        <v>21948284</v>
      </c>
      <c r="AI23" s="337">
        <v>330.15046411201985</v>
      </c>
      <c r="AJ23" s="336">
        <v>6647964</v>
      </c>
      <c r="AK23" s="333">
        <v>21948284</v>
      </c>
      <c r="AL23" s="337">
        <v>330.15046411201985</v>
      </c>
      <c r="AM23" s="336">
        <v>6540612</v>
      </c>
      <c r="AN23" s="333">
        <v>19560016</v>
      </c>
      <c r="AO23" s="337">
        <v>299.05482850840258</v>
      </c>
      <c r="AP23" s="336">
        <v>1800000</v>
      </c>
      <c r="AQ23" s="333">
        <v>2650644</v>
      </c>
      <c r="AR23" s="337">
        <v>147.25800000000001</v>
      </c>
      <c r="AS23" s="336">
        <v>6778000</v>
      </c>
      <c r="AT23" s="333">
        <v>14734996.481000001</v>
      </c>
      <c r="AU23" s="337">
        <v>217.39445973738566</v>
      </c>
      <c r="AV23" s="336">
        <v>0</v>
      </c>
      <c r="AW23" s="333">
        <v>0</v>
      </c>
      <c r="AX23" s="337">
        <v>0</v>
      </c>
      <c r="AY23" s="371"/>
      <c r="AZ23" s="371"/>
      <c r="BA23" s="336">
        <v>0</v>
      </c>
      <c r="BB23" s="333">
        <v>0</v>
      </c>
      <c r="BC23" s="337">
        <v>0</v>
      </c>
      <c r="BD23" s="336">
        <v>68025486</v>
      </c>
      <c r="BE23" s="333">
        <v>195467252.41499999</v>
      </c>
      <c r="BF23" s="337">
        <v>287.34414689076971</v>
      </c>
    </row>
    <row r="24" spans="1:58" ht="14.1" customHeight="1" x14ac:dyDescent="0.2">
      <c r="A24" s="272" t="s">
        <v>143</v>
      </c>
      <c r="B24" s="275" t="s">
        <v>413</v>
      </c>
      <c r="C24" s="336">
        <v>0</v>
      </c>
      <c r="D24" s="333">
        <v>0</v>
      </c>
      <c r="E24" s="337">
        <v>0</v>
      </c>
      <c r="F24" s="336">
        <v>0</v>
      </c>
      <c r="G24" s="333">
        <v>0</v>
      </c>
      <c r="H24" s="337">
        <v>0</v>
      </c>
      <c r="I24" s="336">
        <v>0</v>
      </c>
      <c r="J24" s="333">
        <v>0</v>
      </c>
      <c r="K24" s="337">
        <v>0</v>
      </c>
      <c r="L24" s="336">
        <v>0</v>
      </c>
      <c r="M24" s="333">
        <v>0</v>
      </c>
      <c r="N24" s="337">
        <v>0</v>
      </c>
      <c r="O24" s="336">
        <v>0</v>
      </c>
      <c r="P24" s="333">
        <v>0</v>
      </c>
      <c r="Q24" s="337">
        <v>0</v>
      </c>
      <c r="R24" s="336">
        <v>0</v>
      </c>
      <c r="S24" s="333">
        <v>0</v>
      </c>
      <c r="T24" s="337">
        <v>0</v>
      </c>
      <c r="U24" s="336">
        <v>0</v>
      </c>
      <c r="V24" s="333">
        <v>0</v>
      </c>
      <c r="W24" s="337">
        <v>0</v>
      </c>
      <c r="X24" s="336">
        <v>11205326</v>
      </c>
      <c r="Y24" s="333">
        <v>14932911</v>
      </c>
      <c r="Z24" s="337">
        <v>133.26618966730641</v>
      </c>
      <c r="AA24" s="336">
        <v>12757740</v>
      </c>
      <c r="AB24" s="333">
        <v>17149750</v>
      </c>
      <c r="AC24" s="337">
        <v>134.42623850305776</v>
      </c>
      <c r="AD24" s="336">
        <v>13268050</v>
      </c>
      <c r="AE24" s="333">
        <v>13799706.151000001</v>
      </c>
      <c r="AF24" s="337">
        <v>104.00704060506254</v>
      </c>
      <c r="AG24" s="336">
        <v>19803000</v>
      </c>
      <c r="AH24" s="333">
        <v>16499581</v>
      </c>
      <c r="AI24" s="337">
        <v>83.318593142453167</v>
      </c>
      <c r="AJ24" s="336">
        <v>19803000</v>
      </c>
      <c r="AK24" s="333">
        <v>16499581</v>
      </c>
      <c r="AL24" s="337">
        <v>83.318593142453167</v>
      </c>
      <c r="AM24" s="336">
        <v>16238937</v>
      </c>
      <c r="AN24" s="333">
        <v>13309769</v>
      </c>
      <c r="AO24" s="337">
        <v>81.962070546859067</v>
      </c>
      <c r="AP24" s="336">
        <v>11993419</v>
      </c>
      <c r="AQ24" s="333">
        <v>13812637</v>
      </c>
      <c r="AR24" s="337">
        <v>115.16846864101053</v>
      </c>
      <c r="AS24" s="336">
        <v>11869823</v>
      </c>
      <c r="AT24" s="333">
        <v>18735601.383000001</v>
      </c>
      <c r="AU24" s="337">
        <v>157.84229792643077</v>
      </c>
      <c r="AV24" s="336">
        <v>11930428</v>
      </c>
      <c r="AW24" s="333">
        <v>31913596.034000002</v>
      </c>
      <c r="AX24" s="337">
        <v>267.49749492641843</v>
      </c>
      <c r="AY24" s="371"/>
      <c r="AZ24" s="371"/>
      <c r="BA24" s="336">
        <v>12558562</v>
      </c>
      <c r="BB24" s="333">
        <v>17097513.449999999</v>
      </c>
      <c r="BC24" s="337">
        <v>136.14228643374932</v>
      </c>
      <c r="BD24" s="336">
        <v>13832397</v>
      </c>
      <c r="BE24" s="333">
        <v>30074830.546</v>
      </c>
      <c r="BF24" s="337">
        <v>217.42313024994871</v>
      </c>
    </row>
    <row r="25" spans="1:58" ht="14.1" customHeight="1" x14ac:dyDescent="0.2">
      <c r="A25" s="341">
        <v>21211</v>
      </c>
      <c r="B25" s="339" t="s">
        <v>453</v>
      </c>
      <c r="C25" s="336">
        <v>0</v>
      </c>
      <c r="D25" s="333">
        <v>0</v>
      </c>
      <c r="E25" s="337">
        <v>0</v>
      </c>
      <c r="F25" s="336">
        <v>0</v>
      </c>
      <c r="G25" s="333">
        <v>0</v>
      </c>
      <c r="H25" s="337">
        <v>0</v>
      </c>
      <c r="I25" s="336">
        <v>0</v>
      </c>
      <c r="J25" s="333">
        <v>0</v>
      </c>
      <c r="K25" s="337">
        <v>0</v>
      </c>
      <c r="L25" s="336">
        <v>0</v>
      </c>
      <c r="M25" s="333">
        <v>0</v>
      </c>
      <c r="N25" s="337">
        <v>0</v>
      </c>
      <c r="O25" s="336">
        <v>0</v>
      </c>
      <c r="P25" s="333">
        <v>0</v>
      </c>
      <c r="Q25" s="337">
        <v>0</v>
      </c>
      <c r="R25" s="336">
        <v>0</v>
      </c>
      <c r="S25" s="333">
        <v>0</v>
      </c>
      <c r="T25" s="337">
        <v>0</v>
      </c>
      <c r="U25" s="336">
        <v>0</v>
      </c>
      <c r="V25" s="333">
        <v>0</v>
      </c>
      <c r="W25" s="337">
        <v>0</v>
      </c>
      <c r="X25" s="336">
        <v>0</v>
      </c>
      <c r="Y25" s="333">
        <v>0</v>
      </c>
      <c r="Z25" s="337">
        <v>0</v>
      </c>
      <c r="AA25" s="336">
        <v>0</v>
      </c>
      <c r="AB25" s="333">
        <v>0</v>
      </c>
      <c r="AC25" s="337">
        <v>0</v>
      </c>
      <c r="AD25" s="336">
        <v>0</v>
      </c>
      <c r="AE25" s="333">
        <v>0</v>
      </c>
      <c r="AF25" s="337">
        <v>0</v>
      </c>
      <c r="AG25" s="336">
        <v>43858000</v>
      </c>
      <c r="AH25" s="333">
        <v>63967358</v>
      </c>
      <c r="AI25" s="337">
        <v>145.85106023986503</v>
      </c>
      <c r="AJ25" s="336">
        <v>43858000</v>
      </c>
      <c r="AK25" s="333">
        <v>63967358</v>
      </c>
      <c r="AL25" s="337">
        <v>0</v>
      </c>
      <c r="AM25" s="336">
        <v>55895000</v>
      </c>
      <c r="AN25" s="333">
        <v>72617281</v>
      </c>
      <c r="AO25" s="337">
        <v>129.9173110296091</v>
      </c>
      <c r="AP25" s="336">
        <v>57836186</v>
      </c>
      <c r="AQ25" s="333">
        <v>73798454</v>
      </c>
      <c r="AR25" s="337">
        <v>127.59910205697173</v>
      </c>
      <c r="AS25" s="336">
        <v>74543582</v>
      </c>
      <c r="AT25" s="333">
        <v>141623454.71700001</v>
      </c>
      <c r="AU25" s="337">
        <v>189.9874555491578</v>
      </c>
      <c r="AV25" s="336">
        <v>64160590</v>
      </c>
      <c r="AW25" s="333">
        <v>132297180.333</v>
      </c>
      <c r="AX25" s="337">
        <v>206.19695101463375</v>
      </c>
      <c r="AY25" s="371"/>
      <c r="AZ25" s="371"/>
      <c r="BA25" s="336">
        <v>80606051</v>
      </c>
      <c r="BB25" s="333">
        <v>77068009.886999995</v>
      </c>
      <c r="BC25" s="337">
        <v>95.61070035176391</v>
      </c>
      <c r="BD25" s="336">
        <v>82889561</v>
      </c>
      <c r="BE25" s="333">
        <v>95790562</v>
      </c>
      <c r="BF25" s="337">
        <v>115.56408411910878</v>
      </c>
    </row>
    <row r="26" spans="1:58" ht="14.1" customHeight="1" x14ac:dyDescent="0.2">
      <c r="A26" s="341">
        <v>21212</v>
      </c>
      <c r="B26" s="339" t="s">
        <v>454</v>
      </c>
      <c r="C26" s="336">
        <v>0</v>
      </c>
      <c r="D26" s="333">
        <v>0</v>
      </c>
      <c r="E26" s="337">
        <v>0</v>
      </c>
      <c r="F26" s="336">
        <v>0</v>
      </c>
      <c r="G26" s="333">
        <v>0</v>
      </c>
      <c r="H26" s="337">
        <v>0</v>
      </c>
      <c r="I26" s="336">
        <v>0</v>
      </c>
      <c r="J26" s="333">
        <v>0</v>
      </c>
      <c r="K26" s="337">
        <v>0</v>
      </c>
      <c r="L26" s="336">
        <v>0</v>
      </c>
      <c r="M26" s="333">
        <v>0</v>
      </c>
      <c r="N26" s="337">
        <v>0</v>
      </c>
      <c r="O26" s="336">
        <v>0</v>
      </c>
      <c r="P26" s="333">
        <v>0</v>
      </c>
      <c r="Q26" s="337">
        <v>0</v>
      </c>
      <c r="R26" s="336">
        <v>0</v>
      </c>
      <c r="S26" s="333">
        <v>0</v>
      </c>
      <c r="T26" s="337">
        <v>0</v>
      </c>
      <c r="U26" s="336">
        <v>0</v>
      </c>
      <c r="V26" s="333">
        <v>0</v>
      </c>
      <c r="W26" s="337">
        <v>0</v>
      </c>
      <c r="X26" s="336">
        <v>0</v>
      </c>
      <c r="Y26" s="333">
        <v>0</v>
      </c>
      <c r="Z26" s="337">
        <v>0</v>
      </c>
      <c r="AA26" s="336">
        <v>0</v>
      </c>
      <c r="AB26" s="333">
        <v>0</v>
      </c>
      <c r="AC26" s="337">
        <v>0</v>
      </c>
      <c r="AD26" s="336">
        <v>0</v>
      </c>
      <c r="AE26" s="333">
        <v>0</v>
      </c>
      <c r="AF26" s="337">
        <v>0</v>
      </c>
      <c r="AG26" s="336">
        <v>74258000</v>
      </c>
      <c r="AH26" s="333">
        <v>53741728</v>
      </c>
      <c r="AI26" s="337">
        <v>72.371634032696818</v>
      </c>
      <c r="AJ26" s="336">
        <v>74258000</v>
      </c>
      <c r="AK26" s="333">
        <v>53741728</v>
      </c>
      <c r="AL26" s="337">
        <v>0</v>
      </c>
      <c r="AM26" s="336">
        <v>81981000</v>
      </c>
      <c r="AN26" s="333">
        <v>69540085</v>
      </c>
      <c r="AO26" s="337">
        <v>84.824636196191804</v>
      </c>
      <c r="AP26" s="336">
        <v>83841292</v>
      </c>
      <c r="AQ26" s="333">
        <v>84115144</v>
      </c>
      <c r="AR26" s="337">
        <v>100.32663141689181</v>
      </c>
      <c r="AS26" s="336">
        <v>71384758</v>
      </c>
      <c r="AT26" s="333">
        <v>130440849.339</v>
      </c>
      <c r="AU26" s="337">
        <v>182.72927301791793</v>
      </c>
      <c r="AV26" s="336">
        <v>63119756</v>
      </c>
      <c r="AW26" s="333">
        <v>104073217.097</v>
      </c>
      <c r="AX26" s="337">
        <v>164.8821600276782</v>
      </c>
      <c r="AY26" s="371"/>
      <c r="AZ26" s="371"/>
      <c r="BA26" s="336">
        <v>78502964</v>
      </c>
      <c r="BB26" s="333">
        <v>117473796.88699999</v>
      </c>
      <c r="BC26" s="337">
        <v>149.64249870488965</v>
      </c>
      <c r="BD26" s="336">
        <v>80726895</v>
      </c>
      <c r="BE26" s="333">
        <v>82843857.549999997</v>
      </c>
      <c r="BF26" s="337">
        <v>102.6223757893822</v>
      </c>
    </row>
    <row r="27" spans="1:58" ht="14.1" customHeight="1" x14ac:dyDescent="0.2">
      <c r="A27" s="341">
        <v>21213</v>
      </c>
      <c r="B27" s="339" t="s">
        <v>550</v>
      </c>
      <c r="C27" s="336">
        <v>0</v>
      </c>
      <c r="D27" s="333">
        <v>0</v>
      </c>
      <c r="E27" s="337">
        <v>0</v>
      </c>
      <c r="F27" s="336">
        <v>0</v>
      </c>
      <c r="G27" s="333">
        <v>0</v>
      </c>
      <c r="H27" s="337">
        <v>0</v>
      </c>
      <c r="I27" s="336">
        <v>0</v>
      </c>
      <c r="J27" s="333">
        <v>0</v>
      </c>
      <c r="K27" s="337">
        <v>0</v>
      </c>
      <c r="L27" s="336">
        <v>0</v>
      </c>
      <c r="M27" s="333">
        <v>0</v>
      </c>
      <c r="N27" s="337">
        <v>0</v>
      </c>
      <c r="O27" s="336">
        <v>0</v>
      </c>
      <c r="P27" s="333">
        <v>0</v>
      </c>
      <c r="Q27" s="337">
        <v>0</v>
      </c>
      <c r="R27" s="336">
        <v>0</v>
      </c>
      <c r="S27" s="333">
        <v>0</v>
      </c>
      <c r="T27" s="337">
        <v>0</v>
      </c>
      <c r="U27" s="336">
        <v>0</v>
      </c>
      <c r="V27" s="333">
        <v>0</v>
      </c>
      <c r="W27" s="337">
        <v>0</v>
      </c>
      <c r="X27" s="336">
        <v>0</v>
      </c>
      <c r="Y27" s="333">
        <v>0</v>
      </c>
      <c r="Z27" s="337">
        <v>0</v>
      </c>
      <c r="AA27" s="336">
        <v>0</v>
      </c>
      <c r="AB27" s="333">
        <v>0</v>
      </c>
      <c r="AC27" s="337">
        <v>0</v>
      </c>
      <c r="AD27" s="336">
        <v>0</v>
      </c>
      <c r="AE27" s="333">
        <v>0</v>
      </c>
      <c r="AF27" s="337">
        <v>0</v>
      </c>
      <c r="AG27" s="336">
        <v>0</v>
      </c>
      <c r="AH27" s="333">
        <v>0</v>
      </c>
      <c r="AI27" s="337">
        <v>0</v>
      </c>
      <c r="AJ27" s="336">
        <v>0</v>
      </c>
      <c r="AK27" s="333">
        <v>0</v>
      </c>
      <c r="AL27" s="337">
        <v>0</v>
      </c>
      <c r="AM27" s="336">
        <v>0</v>
      </c>
      <c r="AN27" s="333">
        <v>0</v>
      </c>
      <c r="AO27" s="337">
        <v>0</v>
      </c>
      <c r="AP27" s="336">
        <v>0</v>
      </c>
      <c r="AQ27" s="333">
        <v>0</v>
      </c>
      <c r="AR27" s="337">
        <v>0</v>
      </c>
      <c r="AS27" s="336">
        <v>8000000</v>
      </c>
      <c r="AT27" s="333">
        <v>12802360.918</v>
      </c>
      <c r="AU27" s="337">
        <v>160.02951147499999</v>
      </c>
      <c r="AV27" s="336">
        <v>8950000</v>
      </c>
      <c r="AW27" s="333">
        <v>4518700.1220000004</v>
      </c>
      <c r="AX27" s="337">
        <v>50.488269519553072</v>
      </c>
      <c r="AY27" s="371"/>
      <c r="AZ27" s="371"/>
      <c r="BA27" s="336">
        <v>9218500</v>
      </c>
      <c r="BB27" s="333">
        <v>8215115.2960000001</v>
      </c>
      <c r="BC27" s="337">
        <v>89.115531767641158</v>
      </c>
      <c r="BD27" s="336">
        <v>7000000</v>
      </c>
      <c r="BE27" s="333">
        <v>9931471.4439300001</v>
      </c>
      <c r="BF27" s="337">
        <v>141.87816348471429</v>
      </c>
    </row>
    <row r="28" spans="1:58" ht="14.1" customHeight="1" x14ac:dyDescent="0.2">
      <c r="A28" s="272" t="s">
        <v>257</v>
      </c>
      <c r="B28" s="275" t="s">
        <v>144</v>
      </c>
      <c r="C28" s="336">
        <v>57658615</v>
      </c>
      <c r="D28" s="333">
        <v>74846761</v>
      </c>
      <c r="E28" s="337">
        <v>129.81019575305442</v>
      </c>
      <c r="F28" s="336">
        <v>82131390</v>
      </c>
      <c r="G28" s="333">
        <v>70842278</v>
      </c>
      <c r="H28" s="337">
        <v>86.254814389480075</v>
      </c>
      <c r="I28" s="336">
        <v>104434707</v>
      </c>
      <c r="J28" s="333">
        <v>105977997</v>
      </c>
      <c r="K28" s="337">
        <v>101.47775585754263</v>
      </c>
      <c r="L28" s="336">
        <v>84174727</v>
      </c>
      <c r="M28" s="333">
        <v>91835868</v>
      </c>
      <c r="N28" s="337">
        <v>109.10147412773907</v>
      </c>
      <c r="O28" s="336">
        <v>82801028</v>
      </c>
      <c r="P28" s="333">
        <v>94763847</v>
      </c>
      <c r="Q28" s="337">
        <v>114.44766965936704</v>
      </c>
      <c r="R28" s="336">
        <v>79944074</v>
      </c>
      <c r="S28" s="333">
        <v>73453188</v>
      </c>
      <c r="T28" s="337">
        <v>91.880716511895557</v>
      </c>
      <c r="U28" s="336">
        <v>25140000</v>
      </c>
      <c r="V28" s="333">
        <v>36893432</v>
      </c>
      <c r="W28" s="337">
        <v>146.75191726332537</v>
      </c>
      <c r="X28" s="336">
        <v>45163899</v>
      </c>
      <c r="Y28" s="333">
        <v>52797111</v>
      </c>
      <c r="Z28" s="337">
        <v>116.90113601573682</v>
      </c>
      <c r="AA28" s="336">
        <v>30919622</v>
      </c>
      <c r="AB28" s="333">
        <v>35400472</v>
      </c>
      <c r="AC28" s="337">
        <v>114.49193007598863</v>
      </c>
      <c r="AD28" s="336">
        <v>52121661.594999999</v>
      </c>
      <c r="AE28" s="333">
        <v>53191405.044</v>
      </c>
      <c r="AF28" s="337">
        <v>102.05239705769975</v>
      </c>
      <c r="AG28" s="336">
        <v>101361465</v>
      </c>
      <c r="AH28" s="333">
        <v>119927107</v>
      </c>
      <c r="AI28" s="337">
        <v>118.31627236248016</v>
      </c>
      <c r="AJ28" s="336">
        <v>101361465</v>
      </c>
      <c r="AK28" s="333">
        <v>119927107</v>
      </c>
      <c r="AL28" s="337">
        <v>118.31627236248016</v>
      </c>
      <c r="AM28" s="336">
        <v>127160380</v>
      </c>
      <c r="AN28" s="333">
        <v>134898364</v>
      </c>
      <c r="AO28" s="337">
        <v>106.08521616560127</v>
      </c>
      <c r="AP28" s="336">
        <v>41826658</v>
      </c>
      <c r="AQ28" s="333">
        <v>65814797</v>
      </c>
      <c r="AR28" s="337">
        <v>157.35131647381436</v>
      </c>
      <c r="AS28" s="336">
        <v>189969486.64899999</v>
      </c>
      <c r="AT28" s="333">
        <v>49697339.148000002</v>
      </c>
      <c r="AU28" s="337">
        <v>26.160695606776073</v>
      </c>
      <c r="AV28" s="336">
        <v>16399723.954</v>
      </c>
      <c r="AW28" s="333">
        <v>23066193.630999997</v>
      </c>
      <c r="AX28" s="337">
        <v>140.64988956947658</v>
      </c>
      <c r="AY28" s="371"/>
      <c r="AZ28" s="371"/>
      <c r="BA28" s="336">
        <v>15994480.082999999</v>
      </c>
      <c r="BB28" s="333">
        <v>17208222.178130001</v>
      </c>
      <c r="BC28" s="337">
        <v>107.5885060897981</v>
      </c>
      <c r="BD28" s="336">
        <v>12772227.965</v>
      </c>
      <c r="BE28" s="333">
        <v>20523014.644220002</v>
      </c>
      <c r="BF28" s="337">
        <v>160.6846879061323</v>
      </c>
    </row>
    <row r="29" spans="1:58" ht="14.1" customHeight="1" x14ac:dyDescent="0.2">
      <c r="A29" s="272" t="s">
        <v>431</v>
      </c>
      <c r="B29" s="338" t="s">
        <v>432</v>
      </c>
      <c r="C29" s="336">
        <v>0</v>
      </c>
      <c r="D29" s="333">
        <v>0</v>
      </c>
      <c r="E29" s="337">
        <v>0</v>
      </c>
      <c r="F29" s="336">
        <v>0</v>
      </c>
      <c r="G29" s="333">
        <v>0</v>
      </c>
      <c r="H29" s="337">
        <v>0</v>
      </c>
      <c r="I29" s="336">
        <v>0</v>
      </c>
      <c r="J29" s="333">
        <v>0</v>
      </c>
      <c r="K29" s="337">
        <v>0</v>
      </c>
      <c r="L29" s="336">
        <v>0</v>
      </c>
      <c r="M29" s="333">
        <v>0</v>
      </c>
      <c r="N29" s="337">
        <v>0</v>
      </c>
      <c r="O29" s="336">
        <v>0</v>
      </c>
      <c r="P29" s="333">
        <v>0</v>
      </c>
      <c r="Q29" s="337">
        <v>0</v>
      </c>
      <c r="R29" s="336">
        <v>0</v>
      </c>
      <c r="S29" s="333">
        <v>0</v>
      </c>
      <c r="T29" s="337">
        <v>0</v>
      </c>
      <c r="U29" s="336">
        <v>0</v>
      </c>
      <c r="V29" s="333">
        <v>0</v>
      </c>
      <c r="W29" s="337">
        <v>0</v>
      </c>
      <c r="X29" s="336">
        <v>0</v>
      </c>
      <c r="Y29" s="333">
        <v>0</v>
      </c>
      <c r="Z29" s="337">
        <v>0</v>
      </c>
      <c r="AA29" s="336">
        <v>0</v>
      </c>
      <c r="AB29" s="333">
        <v>0</v>
      </c>
      <c r="AC29" s="337">
        <v>0</v>
      </c>
      <c r="AD29" s="336">
        <v>1900000</v>
      </c>
      <c r="AE29" s="333">
        <v>576941.65399999998</v>
      </c>
      <c r="AF29" s="337">
        <v>30.365350210526316</v>
      </c>
      <c r="AG29" s="336">
        <v>40411972</v>
      </c>
      <c r="AH29" s="333">
        <v>41123496</v>
      </c>
      <c r="AI29" s="337">
        <v>101.76067626692407</v>
      </c>
      <c r="AJ29" s="336">
        <v>40411972</v>
      </c>
      <c r="AK29" s="333">
        <v>41123496</v>
      </c>
      <c r="AL29" s="337">
        <v>101.76067626692407</v>
      </c>
      <c r="AM29" s="336">
        <v>1765200</v>
      </c>
      <c r="AN29" s="333">
        <v>2068690</v>
      </c>
      <c r="AO29" s="337">
        <v>117.19295263992748</v>
      </c>
      <c r="AP29" s="336">
        <v>14490150</v>
      </c>
      <c r="AQ29" s="333">
        <v>12517397</v>
      </c>
      <c r="AR29" s="337">
        <v>86.385558465578342</v>
      </c>
      <c r="AS29" s="336">
        <v>5506800</v>
      </c>
      <c r="AT29" s="333">
        <v>20248183.563999999</v>
      </c>
      <c r="AU29" s="337">
        <v>367.69418834895038</v>
      </c>
      <c r="AV29" s="336">
        <v>22953950</v>
      </c>
      <c r="AW29" s="333">
        <v>11364653.530999999</v>
      </c>
      <c r="AX29" s="337">
        <v>49.510666055297669</v>
      </c>
      <c r="AY29" s="371"/>
      <c r="AZ29" s="371"/>
      <c r="BA29" s="336">
        <v>73636378.711999997</v>
      </c>
      <c r="BB29" s="333">
        <v>71632193.143000007</v>
      </c>
      <c r="BC29" s="337">
        <v>97.278267068457311</v>
      </c>
      <c r="BD29" s="336">
        <v>115514945</v>
      </c>
      <c r="BE29" s="333">
        <v>20520351.142360002</v>
      </c>
      <c r="BF29" s="337">
        <v>17.764239200702562</v>
      </c>
    </row>
    <row r="30" spans="1:58" ht="14.1" customHeight="1" x14ac:dyDescent="0.2">
      <c r="A30" s="278" t="s">
        <v>152</v>
      </c>
      <c r="B30" s="305" t="s">
        <v>237</v>
      </c>
      <c r="C30" s="269">
        <v>2334620748</v>
      </c>
      <c r="D30" s="270">
        <v>2100889064</v>
      </c>
      <c r="E30" s="271">
        <v>89.988451691769171</v>
      </c>
      <c r="F30" s="269">
        <v>2196057065</v>
      </c>
      <c r="G30" s="270">
        <v>1848152806</v>
      </c>
      <c r="H30" s="271">
        <v>84.157776929171007</v>
      </c>
      <c r="I30" s="269">
        <v>2394118978</v>
      </c>
      <c r="J30" s="270">
        <v>2004117519</v>
      </c>
      <c r="K30" s="271">
        <v>83.710021824988843</v>
      </c>
      <c r="L30" s="269">
        <v>2851230614</v>
      </c>
      <c r="M30" s="270">
        <v>2318995840</v>
      </c>
      <c r="N30" s="271">
        <v>81.333155887614211</v>
      </c>
      <c r="O30" s="269">
        <v>2932649759</v>
      </c>
      <c r="P30" s="270">
        <v>2429830973</v>
      </c>
      <c r="Q30" s="271">
        <v>82.85445493595337</v>
      </c>
      <c r="R30" s="269">
        <v>3619069649</v>
      </c>
      <c r="S30" s="270">
        <v>3078874164</v>
      </c>
      <c r="T30" s="271">
        <v>85.073636669322923</v>
      </c>
      <c r="U30" s="269">
        <v>4504279369</v>
      </c>
      <c r="V30" s="270">
        <v>3556938463</v>
      </c>
      <c r="W30" s="271">
        <v>78.967980704751</v>
      </c>
      <c r="X30" s="269">
        <v>5504328997</v>
      </c>
      <c r="Y30" s="270">
        <v>4555077191</v>
      </c>
      <c r="Z30" s="271">
        <v>82.75445006071827</v>
      </c>
      <c r="AA30" s="269">
        <v>5747520411.7840004</v>
      </c>
      <c r="AB30" s="270">
        <v>4990631845.7840004</v>
      </c>
      <c r="AC30" s="271">
        <v>86.831041705425349</v>
      </c>
      <c r="AD30" s="269">
        <v>6178853412.1290007</v>
      </c>
      <c r="AE30" s="270">
        <v>5437773031.0010004</v>
      </c>
      <c r="AF30" s="271">
        <v>88.00618283526083</v>
      </c>
      <c r="AG30" s="269">
        <v>6385628194</v>
      </c>
      <c r="AH30" s="270">
        <v>5375889525</v>
      </c>
      <c r="AI30" s="271">
        <v>84.187324436634754</v>
      </c>
      <c r="AJ30" s="269">
        <v>3058543668</v>
      </c>
      <c r="AK30" s="270">
        <v>2809503738</v>
      </c>
      <c r="AL30" s="271">
        <v>91.857565003711429</v>
      </c>
      <c r="AM30" s="269">
        <v>3367047375</v>
      </c>
      <c r="AN30" s="270">
        <v>3048213348</v>
      </c>
      <c r="AO30" s="271">
        <v>90.530753164707107</v>
      </c>
      <c r="AP30" s="269">
        <v>3426943127</v>
      </c>
      <c r="AQ30" s="270">
        <v>3303101822</v>
      </c>
      <c r="AR30" s="271">
        <v>96.386245688634673</v>
      </c>
      <c r="AS30" s="269">
        <v>3957748680.2459998</v>
      </c>
      <c r="AT30" s="270">
        <v>3736204602.7279997</v>
      </c>
      <c r="AU30" s="271">
        <v>94.402270194068265</v>
      </c>
      <c r="AV30" s="269">
        <v>4165128014.4340005</v>
      </c>
      <c r="AW30" s="270">
        <v>3750089026.4179988</v>
      </c>
      <c r="AX30" s="271">
        <v>90.035384588955992</v>
      </c>
      <c r="AY30" s="372"/>
      <c r="AZ30" s="372"/>
      <c r="BA30" s="269">
        <v>5727161198.8369999</v>
      </c>
      <c r="BB30" s="270">
        <v>4294526909.5859995</v>
      </c>
      <c r="BC30" s="271">
        <v>74.985263387698581</v>
      </c>
      <c r="BD30" s="269">
        <v>4815490503.2470007</v>
      </c>
      <c r="BE30" s="270">
        <v>4705965006.63276</v>
      </c>
      <c r="BF30" s="271">
        <v>97.725558870059245</v>
      </c>
    </row>
    <row r="31" spans="1:58" ht="14.1" customHeight="1" x14ac:dyDescent="0.2">
      <c r="A31" s="272" t="s">
        <v>153</v>
      </c>
      <c r="B31" s="275" t="s">
        <v>553</v>
      </c>
      <c r="C31" s="336">
        <v>890113372</v>
      </c>
      <c r="D31" s="333">
        <v>771731257</v>
      </c>
      <c r="E31" s="337">
        <v>86.700332932421105</v>
      </c>
      <c r="F31" s="336">
        <v>1087584681</v>
      </c>
      <c r="G31" s="333">
        <v>950622250</v>
      </c>
      <c r="H31" s="337">
        <v>87.406734078484135</v>
      </c>
      <c r="I31" s="336">
        <v>1259443826</v>
      </c>
      <c r="J31" s="333">
        <v>1202159738</v>
      </c>
      <c r="K31" s="337">
        <v>95.451636125611529</v>
      </c>
      <c r="L31" s="336">
        <v>1479598709</v>
      </c>
      <c r="M31" s="333">
        <v>1323711021</v>
      </c>
      <c r="N31" s="337">
        <v>89.464191401913411</v>
      </c>
      <c r="O31" s="336">
        <v>1588041501</v>
      </c>
      <c r="P31" s="333">
        <v>1428010581</v>
      </c>
      <c r="Q31" s="337">
        <v>89.92274950628007</v>
      </c>
      <c r="R31" s="336">
        <v>1750140527</v>
      </c>
      <c r="S31" s="333">
        <v>1604112189</v>
      </c>
      <c r="T31" s="337">
        <v>91.656193560050042</v>
      </c>
      <c r="U31" s="336">
        <v>2072501663</v>
      </c>
      <c r="V31" s="333">
        <v>1792834793</v>
      </c>
      <c r="W31" s="337">
        <v>86.505831334524714</v>
      </c>
      <c r="X31" s="336">
        <v>2178298229</v>
      </c>
      <c r="Y31" s="333">
        <v>2046296863</v>
      </c>
      <c r="Z31" s="337">
        <v>93.940160982429006</v>
      </c>
      <c r="AA31" s="336">
        <v>2229521160</v>
      </c>
      <c r="AB31" s="333">
        <v>2154660669</v>
      </c>
      <c r="AC31" s="337">
        <v>96.642306323748912</v>
      </c>
      <c r="AD31" s="336">
        <v>2603398422.79</v>
      </c>
      <c r="AE31" s="333">
        <v>2455203659.6339998</v>
      </c>
      <c r="AF31" s="337">
        <v>94.307641816991534</v>
      </c>
      <c r="AG31" s="336">
        <v>2690336176</v>
      </c>
      <c r="AH31" s="333">
        <v>2522582890</v>
      </c>
      <c r="AI31" s="337">
        <v>93.764597618078497</v>
      </c>
      <c r="AJ31" s="336">
        <v>2690336176</v>
      </c>
      <c r="AK31" s="333">
        <v>2522582890</v>
      </c>
      <c r="AL31" s="337">
        <v>93.764597618078497</v>
      </c>
      <c r="AM31" s="336">
        <v>2656168309</v>
      </c>
      <c r="AN31" s="333">
        <v>2467056472</v>
      </c>
      <c r="AO31" s="337">
        <v>92.880276586418688</v>
      </c>
      <c r="AP31" s="336">
        <v>2819457636</v>
      </c>
      <c r="AQ31" s="333">
        <v>2575985910</v>
      </c>
      <c r="AR31" s="337">
        <v>91.364590022873458</v>
      </c>
      <c r="AS31" s="336">
        <v>3055457726.2459998</v>
      </c>
      <c r="AT31" s="333">
        <v>2864426492.0240002</v>
      </c>
      <c r="AU31" s="337">
        <v>93.747868524540038</v>
      </c>
      <c r="AV31" s="336">
        <v>2751228888.4499998</v>
      </c>
      <c r="AW31" s="333">
        <v>2689639791.1239996</v>
      </c>
      <c r="AX31" s="337">
        <v>97.761396822177943</v>
      </c>
      <c r="AY31" s="371"/>
      <c r="AZ31" s="371"/>
      <c r="BA31" s="336">
        <v>3500067468.039</v>
      </c>
      <c r="BB31" s="333">
        <v>3088125656.1629996</v>
      </c>
      <c r="BC31" s="337">
        <v>88.230460822893761</v>
      </c>
      <c r="BD31" s="336">
        <v>3493047386.0300002</v>
      </c>
      <c r="BE31" s="333">
        <v>3381563686.138</v>
      </c>
      <c r="BF31" s="337">
        <v>96.808411465075878</v>
      </c>
    </row>
    <row r="32" spans="1:58" ht="14.1" customHeight="1" x14ac:dyDescent="0.2">
      <c r="A32" s="272" t="s">
        <v>170</v>
      </c>
      <c r="B32" s="275" t="s">
        <v>554</v>
      </c>
      <c r="C32" s="336">
        <v>611997</v>
      </c>
      <c r="D32" s="333">
        <v>74997</v>
      </c>
      <c r="E32" s="337">
        <v>12.254471835646253</v>
      </c>
      <c r="F32" s="336">
        <v>387003</v>
      </c>
      <c r="G32" s="333">
        <v>0</v>
      </c>
      <c r="H32" s="337">
        <v>0</v>
      </c>
      <c r="I32" s="336">
        <v>300000</v>
      </c>
      <c r="J32" s="333">
        <v>299996</v>
      </c>
      <c r="K32" s="337">
        <v>99.998666666666665</v>
      </c>
      <c r="L32" s="336">
        <v>3175983</v>
      </c>
      <c r="M32" s="333">
        <v>410983</v>
      </c>
      <c r="N32" s="337">
        <v>12.940340045900751</v>
      </c>
      <c r="O32" s="336">
        <v>3133910</v>
      </c>
      <c r="P32" s="333">
        <v>2709419</v>
      </c>
      <c r="Q32" s="337">
        <v>86.454907766974799</v>
      </c>
      <c r="R32" s="336">
        <v>75166</v>
      </c>
      <c r="S32" s="333">
        <v>1968</v>
      </c>
      <c r="T32" s="337">
        <v>2.6182050395125454</v>
      </c>
      <c r="U32" s="336">
        <v>1968</v>
      </c>
      <c r="V32" s="333">
        <v>1968</v>
      </c>
      <c r="W32" s="337">
        <v>100</v>
      </c>
      <c r="X32" s="336">
        <v>1968</v>
      </c>
      <c r="Y32" s="333">
        <v>1968</v>
      </c>
      <c r="Z32" s="337">
        <v>100</v>
      </c>
      <c r="AA32" s="336">
        <v>1968.2570000000001</v>
      </c>
      <c r="AB32" s="333">
        <v>1968.2570000000001</v>
      </c>
      <c r="AC32" s="337">
        <v>100</v>
      </c>
      <c r="AD32" s="336">
        <v>0</v>
      </c>
      <c r="AE32" s="333">
        <v>0</v>
      </c>
      <c r="AF32" s="337">
        <v>0</v>
      </c>
      <c r="AG32" s="336">
        <v>909611</v>
      </c>
      <c r="AH32" s="333">
        <v>909611</v>
      </c>
      <c r="AI32" s="337">
        <v>100</v>
      </c>
      <c r="AJ32" s="336">
        <v>909611</v>
      </c>
      <c r="AK32" s="333">
        <v>909611</v>
      </c>
      <c r="AL32" s="337">
        <v>100</v>
      </c>
      <c r="AM32" s="336">
        <v>21452404</v>
      </c>
      <c r="AN32" s="333">
        <v>6149055</v>
      </c>
      <c r="AO32" s="337">
        <v>28.663710603249875</v>
      </c>
      <c r="AP32" s="336">
        <v>8905739</v>
      </c>
      <c r="AQ32" s="333">
        <v>8910719</v>
      </c>
      <c r="AR32" s="337">
        <v>100.05591899785071</v>
      </c>
      <c r="AS32" s="336">
        <v>1446000</v>
      </c>
      <c r="AT32" s="333">
        <v>2881549.5210000002</v>
      </c>
      <c r="AU32" s="337">
        <v>199.27728360995852</v>
      </c>
      <c r="AV32" s="336">
        <v>0</v>
      </c>
      <c r="AW32" s="333">
        <v>0</v>
      </c>
      <c r="AX32" s="337">
        <v>0</v>
      </c>
      <c r="AY32" s="371"/>
      <c r="AZ32" s="371"/>
      <c r="BA32" s="336">
        <v>271169.13799999998</v>
      </c>
      <c r="BB32" s="333">
        <v>0</v>
      </c>
      <c r="BC32" s="337">
        <v>0</v>
      </c>
      <c r="BD32" s="336">
        <v>226647.16200000001</v>
      </c>
      <c r="BE32" s="333">
        <v>0</v>
      </c>
      <c r="BF32" s="337">
        <v>0</v>
      </c>
    </row>
    <row r="33" spans="1:58" ht="14.1" customHeight="1" x14ac:dyDescent="0.2">
      <c r="A33" s="272"/>
      <c r="B33" s="275" t="s">
        <v>555</v>
      </c>
      <c r="C33" s="336">
        <v>0</v>
      </c>
      <c r="D33" s="333">
        <v>0</v>
      </c>
      <c r="E33" s="337">
        <v>0</v>
      </c>
      <c r="F33" s="336">
        <v>0</v>
      </c>
      <c r="G33" s="333">
        <v>0</v>
      </c>
      <c r="H33" s="337">
        <v>0</v>
      </c>
      <c r="I33" s="336">
        <v>0</v>
      </c>
      <c r="J33" s="333">
        <v>0</v>
      </c>
      <c r="K33" s="337">
        <v>0</v>
      </c>
      <c r="L33" s="336">
        <v>0</v>
      </c>
      <c r="M33" s="333">
        <v>0</v>
      </c>
      <c r="N33" s="337">
        <v>0</v>
      </c>
      <c r="O33" s="336">
        <v>0</v>
      </c>
      <c r="P33" s="333">
        <v>0</v>
      </c>
      <c r="Q33" s="337">
        <v>0</v>
      </c>
      <c r="R33" s="336">
        <v>437738</v>
      </c>
      <c r="S33" s="333">
        <v>3108092</v>
      </c>
      <c r="T33" s="337">
        <v>710.03476965673531</v>
      </c>
      <c r="U33" s="336">
        <v>6405444</v>
      </c>
      <c r="V33" s="333">
        <v>3108092</v>
      </c>
      <c r="W33" s="337">
        <v>48.522662909862298</v>
      </c>
      <c r="X33" s="336">
        <v>133453</v>
      </c>
      <c r="Y33" s="333">
        <v>626786</v>
      </c>
      <c r="Z33" s="337">
        <v>469.66797299423763</v>
      </c>
      <c r="AA33" s="336">
        <v>579778.527</v>
      </c>
      <c r="AB33" s="333">
        <v>579778.527</v>
      </c>
      <c r="AC33" s="337">
        <v>100</v>
      </c>
      <c r="AD33" s="336">
        <v>1102003.209</v>
      </c>
      <c r="AE33" s="333">
        <v>1102003.209</v>
      </c>
      <c r="AF33" s="337">
        <v>100</v>
      </c>
      <c r="AG33" s="336">
        <v>0</v>
      </c>
      <c r="AH33" s="333">
        <v>0</v>
      </c>
      <c r="AI33" s="337">
        <v>0</v>
      </c>
      <c r="AJ33" s="336">
        <v>0</v>
      </c>
      <c r="AK33" s="333">
        <v>0</v>
      </c>
      <c r="AL33" s="337">
        <v>0</v>
      </c>
      <c r="AM33" s="336">
        <v>0</v>
      </c>
      <c r="AN33" s="333">
        <v>0</v>
      </c>
      <c r="AO33" s="337">
        <v>0</v>
      </c>
      <c r="AP33" s="336">
        <v>3961334</v>
      </c>
      <c r="AQ33" s="333">
        <v>3899051</v>
      </c>
      <c r="AR33" s="337">
        <v>98.427726619366112</v>
      </c>
      <c r="AS33" s="336">
        <v>0</v>
      </c>
      <c r="AT33" s="333">
        <v>0</v>
      </c>
      <c r="AU33" s="337">
        <v>0</v>
      </c>
      <c r="AV33" s="336">
        <v>3952251.92</v>
      </c>
      <c r="AW33" s="333">
        <v>1928995.149</v>
      </c>
      <c r="AX33" s="337">
        <v>48.807494766173711</v>
      </c>
      <c r="AY33" s="371"/>
      <c r="AZ33" s="371"/>
      <c r="BA33" s="336">
        <v>1291299.3540000001</v>
      </c>
      <c r="BB33" s="333">
        <v>3089227.568</v>
      </c>
      <c r="BC33" s="337">
        <v>239.23403650986415</v>
      </c>
      <c r="BD33" s="336">
        <v>3960959.9929999998</v>
      </c>
      <c r="BE33" s="333">
        <v>3229649.773</v>
      </c>
      <c r="BF33" s="337">
        <v>81.537046037011066</v>
      </c>
    </row>
    <row r="34" spans="1:58" ht="14.1" customHeight="1" x14ac:dyDescent="0.2">
      <c r="A34" s="272" t="s">
        <v>171</v>
      </c>
      <c r="B34" s="275" t="s">
        <v>395</v>
      </c>
      <c r="C34" s="336">
        <v>34064918</v>
      </c>
      <c r="D34" s="333">
        <v>32430126</v>
      </c>
      <c r="E34" s="337">
        <v>95.200951313019459</v>
      </c>
      <c r="F34" s="336">
        <v>81906670</v>
      </c>
      <c r="G34" s="333">
        <v>74870494</v>
      </c>
      <c r="H34" s="337">
        <v>91.409520128214226</v>
      </c>
      <c r="I34" s="336">
        <v>25363277</v>
      </c>
      <c r="J34" s="333">
        <v>22703972</v>
      </c>
      <c r="K34" s="337">
        <v>89.515136391878698</v>
      </c>
      <c r="L34" s="336">
        <v>76491928</v>
      </c>
      <c r="M34" s="333">
        <v>72454003</v>
      </c>
      <c r="N34" s="337">
        <v>94.721109657479147</v>
      </c>
      <c r="O34" s="336">
        <v>38778691</v>
      </c>
      <c r="P34" s="333">
        <v>22218500</v>
      </c>
      <c r="Q34" s="337">
        <v>57.295642083431851</v>
      </c>
      <c r="R34" s="336">
        <v>30490945</v>
      </c>
      <c r="S34" s="333">
        <v>31782202</v>
      </c>
      <c r="T34" s="337">
        <v>104.23488678360084</v>
      </c>
      <c r="U34" s="336">
        <v>44164976</v>
      </c>
      <c r="V34" s="333">
        <v>41523924</v>
      </c>
      <c r="W34" s="337">
        <v>94.020030713930424</v>
      </c>
      <c r="X34" s="336">
        <v>21533358</v>
      </c>
      <c r="Y34" s="333">
        <v>20823204</v>
      </c>
      <c r="Z34" s="337">
        <v>96.702074985239179</v>
      </c>
      <c r="AA34" s="336">
        <v>18149710</v>
      </c>
      <c r="AB34" s="333">
        <v>22546995</v>
      </c>
      <c r="AC34" s="337">
        <v>124.22785267643394</v>
      </c>
      <c r="AD34" s="336">
        <v>28723077.973999999</v>
      </c>
      <c r="AE34" s="333">
        <v>27844444.27</v>
      </c>
      <c r="AF34" s="337">
        <v>96.941018282249075</v>
      </c>
      <c r="AG34" s="336">
        <v>17491415</v>
      </c>
      <c r="AH34" s="333">
        <v>11052076</v>
      </c>
      <c r="AI34" s="337">
        <v>63.185717107506747</v>
      </c>
      <c r="AJ34" s="336">
        <v>17491415</v>
      </c>
      <c r="AK34" s="333">
        <v>11052076</v>
      </c>
      <c r="AL34" s="337">
        <v>63.185717107506747</v>
      </c>
      <c r="AM34" s="336">
        <v>919800</v>
      </c>
      <c r="AN34" s="333">
        <v>919800</v>
      </c>
      <c r="AO34" s="337">
        <v>100</v>
      </c>
      <c r="AP34" s="336">
        <v>0</v>
      </c>
      <c r="AQ34" s="333">
        <v>168928714</v>
      </c>
      <c r="AR34" s="337">
        <v>0</v>
      </c>
      <c r="AS34" s="336">
        <v>0</v>
      </c>
      <c r="AT34" s="333">
        <v>12259807.164999999</v>
      </c>
      <c r="AU34" s="337">
        <v>0</v>
      </c>
      <c r="AV34" s="336">
        <v>5279337.3660000004</v>
      </c>
      <c r="AW34" s="333">
        <v>7544381.3660000004</v>
      </c>
      <c r="AX34" s="337">
        <v>142.90394500240393</v>
      </c>
      <c r="AY34" s="371"/>
      <c r="AZ34" s="371"/>
      <c r="BA34" s="336">
        <v>6956568.8269999996</v>
      </c>
      <c r="BB34" s="333">
        <v>20200000</v>
      </c>
      <c r="BC34" s="337">
        <v>290.37303449941129</v>
      </c>
      <c r="BD34" s="336">
        <v>14968846.872</v>
      </c>
      <c r="BE34" s="333">
        <v>12886846.872</v>
      </c>
      <c r="BF34" s="337">
        <v>86.091112977483334</v>
      </c>
    </row>
    <row r="35" spans="1:58" ht="14.1" customHeight="1" x14ac:dyDescent="0.2">
      <c r="A35" s="272" t="s">
        <v>187</v>
      </c>
      <c r="B35" s="275" t="s">
        <v>556</v>
      </c>
      <c r="C35" s="336">
        <v>1370068486</v>
      </c>
      <c r="D35" s="333">
        <v>1262003462</v>
      </c>
      <c r="E35" s="337">
        <v>92.112436341375712</v>
      </c>
      <c r="F35" s="336">
        <v>969707593</v>
      </c>
      <c r="G35" s="333">
        <v>763170680</v>
      </c>
      <c r="H35" s="337">
        <v>78.701114182159444</v>
      </c>
      <c r="I35" s="336">
        <v>1075678617</v>
      </c>
      <c r="J35" s="333">
        <v>740754345</v>
      </c>
      <c r="K35" s="337">
        <v>68.863909098232085</v>
      </c>
      <c r="L35" s="336">
        <v>1243833844</v>
      </c>
      <c r="M35" s="333">
        <v>883573098</v>
      </c>
      <c r="N35" s="337">
        <v>71.036264390310322</v>
      </c>
      <c r="O35" s="336">
        <v>1280842081</v>
      </c>
      <c r="P35" s="333">
        <v>944913517</v>
      </c>
      <c r="Q35" s="337">
        <v>73.772835154062989</v>
      </c>
      <c r="R35" s="336">
        <v>1804804526</v>
      </c>
      <c r="S35" s="333">
        <v>1401678470</v>
      </c>
      <c r="T35" s="337">
        <v>77.663727556498827</v>
      </c>
      <c r="U35" s="336">
        <v>2350666541</v>
      </c>
      <c r="V35" s="333">
        <v>1685283597</v>
      </c>
      <c r="W35" s="337">
        <v>71.69386076695767</v>
      </c>
      <c r="X35" s="336">
        <v>3267486170</v>
      </c>
      <c r="Y35" s="333">
        <v>2471725888</v>
      </c>
      <c r="Z35" s="337">
        <v>75.646100990230053</v>
      </c>
      <c r="AA35" s="336">
        <v>3451020983</v>
      </c>
      <c r="AB35" s="333">
        <v>2793963865</v>
      </c>
      <c r="AC35" s="337">
        <v>80.960500639181419</v>
      </c>
      <c r="AD35" s="336">
        <v>3498312665.2449999</v>
      </c>
      <c r="AE35" s="333">
        <v>2915712820.9250002</v>
      </c>
      <c r="AF35" s="337">
        <v>83.346261467478115</v>
      </c>
      <c r="AG35" s="336">
        <v>3630875154</v>
      </c>
      <c r="AH35" s="333">
        <v>2792836235</v>
      </c>
      <c r="AI35" s="337">
        <v>76.919092960914298</v>
      </c>
      <c r="AJ35" s="336">
        <v>303790628</v>
      </c>
      <c r="AK35" s="333">
        <v>226450448</v>
      </c>
      <c r="AL35" s="337">
        <v>74.541617524817127</v>
      </c>
      <c r="AM35" s="336">
        <v>551785164</v>
      </c>
      <c r="AN35" s="333">
        <v>543264198</v>
      </c>
      <c r="AO35" s="337">
        <v>98.455745722079612</v>
      </c>
      <c r="AP35" s="336">
        <v>524625095</v>
      </c>
      <c r="AQ35" s="333">
        <v>476363412</v>
      </c>
      <c r="AR35" s="337">
        <v>90.8007292331298</v>
      </c>
      <c r="AS35" s="336">
        <v>885123684</v>
      </c>
      <c r="AT35" s="333">
        <v>839648858.33899999</v>
      </c>
      <c r="AU35" s="337">
        <v>94.862319641533844</v>
      </c>
      <c r="AV35" s="336">
        <v>1075839539.9960001</v>
      </c>
      <c r="AW35" s="333">
        <v>1040540908.454999</v>
      </c>
      <c r="AX35" s="337">
        <v>96.718968746851203</v>
      </c>
      <c r="AY35" s="371"/>
      <c r="AZ35" s="371"/>
      <c r="BA35" s="336">
        <v>2218574693.4790001</v>
      </c>
      <c r="BB35" s="333">
        <v>1163005870.9790001</v>
      </c>
      <c r="BC35" s="337">
        <v>52.421307896344146</v>
      </c>
      <c r="BD35" s="336">
        <v>1276732830.1900001</v>
      </c>
      <c r="BE35" s="333">
        <v>1282246580.79</v>
      </c>
      <c r="BF35" s="337">
        <v>100.43186408852503</v>
      </c>
    </row>
    <row r="36" spans="1:58" ht="14.1" customHeight="1" x14ac:dyDescent="0.2">
      <c r="A36" s="272" t="s">
        <v>197</v>
      </c>
      <c r="B36" s="275" t="s">
        <v>328</v>
      </c>
      <c r="C36" s="336">
        <v>39761975</v>
      </c>
      <c r="D36" s="333">
        <v>34649222</v>
      </c>
      <c r="E36" s="337">
        <v>87.141601995373719</v>
      </c>
      <c r="F36" s="336">
        <v>56471118</v>
      </c>
      <c r="G36" s="333">
        <v>59489382</v>
      </c>
      <c r="H36" s="337">
        <v>105.34479235916668</v>
      </c>
      <c r="I36" s="336">
        <v>33333258</v>
      </c>
      <c r="J36" s="333">
        <v>38199468</v>
      </c>
      <c r="K36" s="337">
        <v>114.59866299297836</v>
      </c>
      <c r="L36" s="336">
        <v>48130150</v>
      </c>
      <c r="M36" s="333">
        <v>38846735</v>
      </c>
      <c r="N36" s="337">
        <v>80.711851095415241</v>
      </c>
      <c r="O36" s="336">
        <v>21853576</v>
      </c>
      <c r="P36" s="333">
        <v>31978956</v>
      </c>
      <c r="Q36" s="337">
        <v>146.33282900702383</v>
      </c>
      <c r="R36" s="336">
        <v>33120747</v>
      </c>
      <c r="S36" s="333">
        <v>38191243</v>
      </c>
      <c r="T36" s="337">
        <v>115.30912331174173</v>
      </c>
      <c r="U36" s="336">
        <v>30538777</v>
      </c>
      <c r="V36" s="333">
        <v>34186089</v>
      </c>
      <c r="W36" s="337">
        <v>111.94321566970413</v>
      </c>
      <c r="X36" s="336">
        <v>36875819</v>
      </c>
      <c r="Y36" s="333">
        <v>15602482</v>
      </c>
      <c r="Z36" s="337">
        <v>42.310875861496122</v>
      </c>
      <c r="AA36" s="336">
        <v>48246812</v>
      </c>
      <c r="AB36" s="333">
        <v>18878570</v>
      </c>
      <c r="AC36" s="337">
        <v>39.129155310821368</v>
      </c>
      <c r="AD36" s="336">
        <v>47317242.910999998</v>
      </c>
      <c r="AE36" s="333">
        <v>37910102.963</v>
      </c>
      <c r="AF36" s="337">
        <v>80.119002356722078</v>
      </c>
      <c r="AG36" s="336">
        <v>46015838</v>
      </c>
      <c r="AH36" s="333">
        <v>48508713</v>
      </c>
      <c r="AI36" s="337">
        <v>105.4174282341658</v>
      </c>
      <c r="AJ36" s="336">
        <v>46015838</v>
      </c>
      <c r="AK36" s="333">
        <v>48508713</v>
      </c>
      <c r="AL36" s="337">
        <v>105.4174282341658</v>
      </c>
      <c r="AM36" s="336">
        <v>136721698</v>
      </c>
      <c r="AN36" s="333">
        <v>30823823</v>
      </c>
      <c r="AO36" s="337">
        <v>22.544938697294413</v>
      </c>
      <c r="AP36" s="336">
        <v>69993323</v>
      </c>
      <c r="AQ36" s="333">
        <v>69014016</v>
      </c>
      <c r="AR36" s="337">
        <v>98.600856541701845</v>
      </c>
      <c r="AS36" s="336">
        <v>15721270</v>
      </c>
      <c r="AT36" s="333">
        <v>16987895.679000001</v>
      </c>
      <c r="AU36" s="337">
        <v>108.05676436445657</v>
      </c>
      <c r="AV36" s="336">
        <v>328827996.70199996</v>
      </c>
      <c r="AW36" s="333">
        <v>10434950.324000001</v>
      </c>
      <c r="AX36" s="337">
        <v>3.1733764851709583</v>
      </c>
      <c r="AY36" s="371"/>
      <c r="AZ36" s="371"/>
      <c r="BA36" s="336">
        <v>0</v>
      </c>
      <c r="BB36" s="333">
        <v>20106154.875999998</v>
      </c>
      <c r="BC36" s="337">
        <v>0</v>
      </c>
      <c r="BD36" s="336">
        <v>26553833</v>
      </c>
      <c r="BE36" s="333">
        <v>26038243.059759997</v>
      </c>
      <c r="BF36" s="337">
        <v>98.058321974684389</v>
      </c>
    </row>
    <row r="37" spans="1:58" ht="14.1" customHeight="1" x14ac:dyDescent="0.2">
      <c r="A37" s="262" t="s">
        <v>201</v>
      </c>
      <c r="B37" s="307" t="s">
        <v>564</v>
      </c>
      <c r="C37" s="198">
        <v>1874308765</v>
      </c>
      <c r="D37" s="199">
        <v>1160291716</v>
      </c>
      <c r="E37" s="206">
        <v>61.905046685304278</v>
      </c>
      <c r="F37" s="198">
        <v>1209905484</v>
      </c>
      <c r="G37" s="199">
        <v>699402983</v>
      </c>
      <c r="H37" s="206">
        <v>57.806414819093419</v>
      </c>
      <c r="I37" s="198">
        <v>1486455275</v>
      </c>
      <c r="J37" s="199">
        <v>1161160015</v>
      </c>
      <c r="K37" s="206">
        <v>78.116041197405011</v>
      </c>
      <c r="L37" s="198">
        <v>2149970671</v>
      </c>
      <c r="M37" s="199">
        <v>1246640365</v>
      </c>
      <c r="N37" s="206">
        <v>57.984063774235551</v>
      </c>
      <c r="O37" s="198">
        <v>1058484277</v>
      </c>
      <c r="P37" s="199">
        <v>760639241</v>
      </c>
      <c r="Q37" s="206">
        <v>71.861175222728406</v>
      </c>
      <c r="R37" s="198">
        <v>2046502632</v>
      </c>
      <c r="S37" s="199">
        <v>2233167815</v>
      </c>
      <c r="T37" s="206">
        <v>109.12117971808209</v>
      </c>
      <c r="U37" s="198">
        <v>3656574619</v>
      </c>
      <c r="V37" s="199">
        <v>3026459867</v>
      </c>
      <c r="W37" s="206">
        <v>82.767622224202725</v>
      </c>
      <c r="X37" s="198">
        <v>3689438566</v>
      </c>
      <c r="Y37" s="199">
        <v>3040395178</v>
      </c>
      <c r="Z37" s="206">
        <v>82.408071678405065</v>
      </c>
      <c r="AA37" s="198">
        <v>4150740180.6259999</v>
      </c>
      <c r="AB37" s="199">
        <v>2754053786</v>
      </c>
      <c r="AC37" s="206">
        <v>66.350907697254215</v>
      </c>
      <c r="AD37" s="198">
        <v>4933215997.0830002</v>
      </c>
      <c r="AE37" s="199">
        <v>4614274140.592</v>
      </c>
      <c r="AF37" s="206">
        <v>93.534808597888485</v>
      </c>
      <c r="AG37" s="198">
        <v>4167161072</v>
      </c>
      <c r="AH37" s="199">
        <v>3365267754</v>
      </c>
      <c r="AI37" s="206">
        <v>80.756843708584157</v>
      </c>
      <c r="AJ37" s="198">
        <v>4167161072</v>
      </c>
      <c r="AK37" s="199">
        <v>3365267754</v>
      </c>
      <c r="AL37" s="206">
        <v>80.756843708584157</v>
      </c>
      <c r="AM37" s="198">
        <v>3901778027</v>
      </c>
      <c r="AN37" s="199">
        <v>3303892357</v>
      </c>
      <c r="AO37" s="206">
        <v>84.676584217177975</v>
      </c>
      <c r="AP37" s="198">
        <v>3647412833</v>
      </c>
      <c r="AQ37" s="199">
        <v>3047410479</v>
      </c>
      <c r="AR37" s="206">
        <v>83.549919313452165</v>
      </c>
      <c r="AS37" s="198">
        <v>4294846179.7020001</v>
      </c>
      <c r="AT37" s="199">
        <v>2891516231.7679996</v>
      </c>
      <c r="AU37" s="206">
        <v>67.325257082166999</v>
      </c>
      <c r="AV37" s="198">
        <v>4555472653.1944008</v>
      </c>
      <c r="AW37" s="199">
        <v>3721516318.447</v>
      </c>
      <c r="AX37" s="206">
        <v>81.693308285747008</v>
      </c>
      <c r="AY37" s="379"/>
      <c r="AZ37" s="379"/>
      <c r="BA37" s="198">
        <v>5942706597.7950001</v>
      </c>
      <c r="BB37" s="199">
        <v>4228756935.2653685</v>
      </c>
      <c r="BC37" s="206">
        <v>71.158770261927771</v>
      </c>
      <c r="BD37" s="198">
        <v>3952097434.809</v>
      </c>
      <c r="BE37" s="199">
        <v>3444658430.6638298</v>
      </c>
      <c r="BF37" s="206">
        <v>87.160260785177385</v>
      </c>
    </row>
    <row r="38" spans="1:58" ht="14.1" customHeight="1" x14ac:dyDescent="0.2">
      <c r="A38" s="272" t="s">
        <v>202</v>
      </c>
      <c r="B38" s="275" t="s">
        <v>418</v>
      </c>
      <c r="C38" s="336">
        <v>330603841</v>
      </c>
      <c r="D38" s="333">
        <v>241653488</v>
      </c>
      <c r="E38" s="337">
        <v>73.094579684571784</v>
      </c>
      <c r="F38" s="336">
        <v>157316888</v>
      </c>
      <c r="G38" s="333">
        <v>37313213</v>
      </c>
      <c r="H38" s="337">
        <v>23.71850439858688</v>
      </c>
      <c r="I38" s="336">
        <v>160568035</v>
      </c>
      <c r="J38" s="333">
        <v>128742494</v>
      </c>
      <c r="K38" s="337">
        <v>80.179404325400142</v>
      </c>
      <c r="L38" s="336">
        <v>243091769</v>
      </c>
      <c r="M38" s="333">
        <v>198037837</v>
      </c>
      <c r="N38" s="337">
        <v>81.466286503513814</v>
      </c>
      <c r="O38" s="336">
        <v>47097047</v>
      </c>
      <c r="P38" s="333">
        <v>53241762</v>
      </c>
      <c r="Q38" s="337">
        <v>113.04692202889069</v>
      </c>
      <c r="R38" s="336">
        <v>72506898</v>
      </c>
      <c r="S38" s="333">
        <v>255656766</v>
      </c>
      <c r="T38" s="337">
        <v>352.59647433820709</v>
      </c>
      <c r="U38" s="336">
        <v>1182034117</v>
      </c>
      <c r="V38" s="333">
        <v>1188274845</v>
      </c>
      <c r="W38" s="337">
        <v>100.52796513317558</v>
      </c>
      <c r="X38" s="336">
        <v>1196360466</v>
      </c>
      <c r="Y38" s="333">
        <v>1053914102</v>
      </c>
      <c r="Z38" s="337">
        <v>88.093357474752935</v>
      </c>
      <c r="AA38" s="336">
        <v>1365008351</v>
      </c>
      <c r="AB38" s="333">
        <v>1299573503</v>
      </c>
      <c r="AC38" s="337">
        <v>95.206267569567416</v>
      </c>
      <c r="AD38" s="336">
        <v>2031999265.355</v>
      </c>
      <c r="AE38" s="333">
        <v>2086971458.6099999</v>
      </c>
      <c r="AF38" s="337">
        <v>102.7053254492883</v>
      </c>
      <c r="AG38" s="336">
        <v>2221112351</v>
      </c>
      <c r="AH38" s="333">
        <v>2231206894</v>
      </c>
      <c r="AI38" s="337">
        <v>100.45448142213316</v>
      </c>
      <c r="AJ38" s="336">
        <v>2221112351</v>
      </c>
      <c r="AK38" s="333">
        <v>2231206894</v>
      </c>
      <c r="AL38" s="337">
        <v>100.45448142213316</v>
      </c>
      <c r="AM38" s="336">
        <v>1793393732</v>
      </c>
      <c r="AN38" s="333">
        <v>1938538836</v>
      </c>
      <c r="AO38" s="337">
        <v>108.09332058042456</v>
      </c>
      <c r="AP38" s="336">
        <v>1656261875</v>
      </c>
      <c r="AQ38" s="333">
        <v>1829347565</v>
      </c>
      <c r="AR38" s="337">
        <v>110.45038182745104</v>
      </c>
      <c r="AS38" s="336">
        <v>2261556845</v>
      </c>
      <c r="AT38" s="333">
        <v>1887984067.2409999</v>
      </c>
      <c r="AU38" s="337">
        <v>83.481610087099085</v>
      </c>
      <c r="AV38" s="336">
        <v>2413909727.3310008</v>
      </c>
      <c r="AW38" s="333">
        <v>2342967778.8299999</v>
      </c>
      <c r="AX38" s="337">
        <v>97.061118413096608</v>
      </c>
      <c r="AY38" s="371"/>
      <c r="AZ38" s="371"/>
      <c r="BA38" s="336">
        <v>2295766059.9899998</v>
      </c>
      <c r="BB38" s="333">
        <v>2276000115.3349996</v>
      </c>
      <c r="BC38" s="337">
        <v>99.139026183918475</v>
      </c>
      <c r="BD38" s="336">
        <v>1983994793.7490001</v>
      </c>
      <c r="BE38" s="333">
        <v>1938394194.881</v>
      </c>
      <c r="BF38" s="337">
        <v>97.701576687011766</v>
      </c>
    </row>
    <row r="39" spans="1:58" ht="14.1" customHeight="1" x14ac:dyDescent="0.2">
      <c r="A39" s="272" t="s">
        <v>212</v>
      </c>
      <c r="B39" s="275" t="s">
        <v>567</v>
      </c>
      <c r="C39" s="336">
        <v>553470397</v>
      </c>
      <c r="D39" s="333">
        <v>36150404</v>
      </c>
      <c r="E39" s="337">
        <v>6.5315876324998827</v>
      </c>
      <c r="F39" s="336">
        <v>491930393</v>
      </c>
      <c r="G39" s="333">
        <v>127482649</v>
      </c>
      <c r="H39" s="337">
        <v>25.914773881434076</v>
      </c>
      <c r="I39" s="336">
        <v>493991051</v>
      </c>
      <c r="J39" s="333">
        <v>220367736</v>
      </c>
      <c r="K39" s="337">
        <v>44.609661562472311</v>
      </c>
      <c r="L39" s="336">
        <v>1069071124</v>
      </c>
      <c r="M39" s="333">
        <v>202964934</v>
      </c>
      <c r="N39" s="337">
        <v>18.985166603377458</v>
      </c>
      <c r="O39" s="336">
        <v>418145332</v>
      </c>
      <c r="P39" s="333">
        <v>142974869</v>
      </c>
      <c r="Q39" s="337">
        <v>34.192625878698081</v>
      </c>
      <c r="R39" s="336">
        <v>523812067</v>
      </c>
      <c r="S39" s="333">
        <v>432766850</v>
      </c>
      <c r="T39" s="337">
        <v>82.61872478016052</v>
      </c>
      <c r="U39" s="336">
        <v>686339003</v>
      </c>
      <c r="V39" s="333">
        <v>167443021</v>
      </c>
      <c r="W39" s="337">
        <v>24.396547517786921</v>
      </c>
      <c r="X39" s="336">
        <v>1385352319</v>
      </c>
      <c r="Y39" s="333">
        <v>862865314</v>
      </c>
      <c r="Z39" s="337">
        <v>62.284900538719924</v>
      </c>
      <c r="AA39" s="336">
        <v>1035892090</v>
      </c>
      <c r="AB39" s="333">
        <v>36804223</v>
      </c>
      <c r="AC39" s="337">
        <v>3.5529012486233005</v>
      </c>
      <c r="AD39" s="336">
        <v>897547919.5</v>
      </c>
      <c r="AE39" s="333">
        <v>439088343.01800001</v>
      </c>
      <c r="AF39" s="337">
        <v>48.920880264822451</v>
      </c>
      <c r="AG39" s="336">
        <v>549565940</v>
      </c>
      <c r="AH39" s="333">
        <v>176001625</v>
      </c>
      <c r="AI39" s="337">
        <v>32.025570034416617</v>
      </c>
      <c r="AJ39" s="336">
        <v>549565940</v>
      </c>
      <c r="AK39" s="333">
        <v>176001625</v>
      </c>
      <c r="AL39" s="337">
        <v>32.025570034416617</v>
      </c>
      <c r="AM39" s="336">
        <v>837062514</v>
      </c>
      <c r="AN39" s="333">
        <v>79256580</v>
      </c>
      <c r="AO39" s="337">
        <v>9.4684182691760093</v>
      </c>
      <c r="AP39" s="336">
        <v>1048696773</v>
      </c>
      <c r="AQ39" s="333">
        <v>35252648</v>
      </c>
      <c r="AR39" s="337">
        <v>3.3615673193265367</v>
      </c>
      <c r="AS39" s="336">
        <v>1189453340</v>
      </c>
      <c r="AT39" s="333">
        <v>18548866.217999998</v>
      </c>
      <c r="AU39" s="337">
        <v>1.5594446284038344</v>
      </c>
      <c r="AV39" s="336">
        <v>1126786930.1454</v>
      </c>
      <c r="AW39" s="333">
        <v>62897527.068999998</v>
      </c>
      <c r="AX39" s="337">
        <v>5.5820249051773905</v>
      </c>
      <c r="AY39" s="371"/>
      <c r="AZ39" s="371"/>
      <c r="BA39" s="336">
        <v>1790117339.7049999</v>
      </c>
      <c r="BB39" s="333">
        <v>14316392.085999999</v>
      </c>
      <c r="BC39" s="337">
        <v>0.79974601488186536</v>
      </c>
      <c r="BD39" s="336">
        <v>1011989630.403</v>
      </c>
      <c r="BE39" s="333">
        <v>18375904.693</v>
      </c>
      <c r="BF39" s="337">
        <v>1.8158194650356494</v>
      </c>
    </row>
    <row r="40" spans="1:58" ht="10.5" x14ac:dyDescent="0.2">
      <c r="A40" s="272" t="s">
        <v>217</v>
      </c>
      <c r="B40" s="275" t="s">
        <v>563</v>
      </c>
      <c r="C40" s="336">
        <v>307758507</v>
      </c>
      <c r="D40" s="333">
        <v>170860450</v>
      </c>
      <c r="E40" s="337">
        <v>55.517701741385174</v>
      </c>
      <c r="F40" s="336">
        <v>180255226</v>
      </c>
      <c r="G40" s="333">
        <v>113579196</v>
      </c>
      <c r="H40" s="337">
        <v>63.01020975669244</v>
      </c>
      <c r="I40" s="336">
        <v>124415804</v>
      </c>
      <c r="J40" s="333">
        <v>139950101</v>
      </c>
      <c r="K40" s="337">
        <v>112.48579079230159</v>
      </c>
      <c r="L40" s="336">
        <v>123086185</v>
      </c>
      <c r="M40" s="333">
        <v>162953827</v>
      </c>
      <c r="N40" s="337">
        <v>132.39002167465017</v>
      </c>
      <c r="O40" s="336">
        <v>130959347</v>
      </c>
      <c r="P40" s="333">
        <v>173506437</v>
      </c>
      <c r="Q40" s="337">
        <v>132.48877684156443</v>
      </c>
      <c r="R40" s="336">
        <v>162459548</v>
      </c>
      <c r="S40" s="333">
        <v>284476372</v>
      </c>
      <c r="T40" s="337">
        <v>175.10597284192863</v>
      </c>
      <c r="U40" s="336">
        <v>230344930</v>
      </c>
      <c r="V40" s="333">
        <v>300356361</v>
      </c>
      <c r="W40" s="337">
        <v>130.39417060319062</v>
      </c>
      <c r="X40" s="336">
        <v>227646578</v>
      </c>
      <c r="Y40" s="333">
        <v>338959258</v>
      </c>
      <c r="Z40" s="337">
        <v>148.89714617190512</v>
      </c>
      <c r="AA40" s="336">
        <v>262118357</v>
      </c>
      <c r="AB40" s="333">
        <v>456739409</v>
      </c>
      <c r="AC40" s="337">
        <v>174.24930257746124</v>
      </c>
      <c r="AD40" s="336">
        <v>317491308.73400003</v>
      </c>
      <c r="AE40" s="333">
        <v>433385069.68099999</v>
      </c>
      <c r="AF40" s="337">
        <v>136.50297118655863</v>
      </c>
      <c r="AG40" s="336">
        <v>236715747</v>
      </c>
      <c r="AH40" s="333">
        <v>245932462</v>
      </c>
      <c r="AI40" s="337">
        <v>103.89357916269087</v>
      </c>
      <c r="AJ40" s="336">
        <v>236715747</v>
      </c>
      <c r="AK40" s="333">
        <v>245932462</v>
      </c>
      <c r="AL40" s="337">
        <v>103.89357916269087</v>
      </c>
      <c r="AM40" s="336">
        <v>260460427</v>
      </c>
      <c r="AN40" s="333">
        <v>322136227</v>
      </c>
      <c r="AO40" s="337">
        <v>123.67952809967558</v>
      </c>
      <c r="AP40" s="336">
        <v>307806189</v>
      </c>
      <c r="AQ40" s="333">
        <v>545273275</v>
      </c>
      <c r="AR40" s="337">
        <v>177.1482492835776</v>
      </c>
      <c r="AS40" s="336">
        <v>384833452.70099998</v>
      </c>
      <c r="AT40" s="333">
        <v>432668713.20599997</v>
      </c>
      <c r="AU40" s="337">
        <v>112.43012013879314</v>
      </c>
      <c r="AV40" s="336">
        <v>338008062.102</v>
      </c>
      <c r="AW40" s="333">
        <v>492592242.41499996</v>
      </c>
      <c r="AX40" s="337">
        <v>145.73387372824007</v>
      </c>
      <c r="AY40" s="371"/>
      <c r="AZ40" s="371"/>
      <c r="BA40" s="336">
        <v>605910877.01000023</v>
      </c>
      <c r="BB40" s="333">
        <v>709947893.53970897</v>
      </c>
      <c r="BC40" s="337">
        <v>117.17034971266767</v>
      </c>
      <c r="BD40" s="336">
        <v>517817758.59799999</v>
      </c>
      <c r="BE40" s="333">
        <v>903724144.12519002</v>
      </c>
      <c r="BF40" s="337">
        <v>174.52552159895748</v>
      </c>
    </row>
    <row r="41" spans="1:58" ht="14.1" customHeight="1" x14ac:dyDescent="0.2">
      <c r="A41" s="272" t="s">
        <v>218</v>
      </c>
      <c r="B41" s="275" t="s">
        <v>557</v>
      </c>
      <c r="C41" s="336">
        <v>0</v>
      </c>
      <c r="D41" s="333">
        <v>53712804</v>
      </c>
      <c r="E41" s="337">
        <v>0</v>
      </c>
      <c r="F41" s="336">
        <v>0</v>
      </c>
      <c r="G41" s="333">
        <v>3564319</v>
      </c>
      <c r="H41" s="337">
        <v>0</v>
      </c>
      <c r="I41" s="336">
        <v>0</v>
      </c>
      <c r="J41" s="333">
        <v>5729962</v>
      </c>
      <c r="K41" s="337">
        <v>0</v>
      </c>
      <c r="L41" s="336">
        <v>0</v>
      </c>
      <c r="M41" s="333">
        <v>-3886163</v>
      </c>
      <c r="N41" s="337">
        <v>0</v>
      </c>
      <c r="O41" s="336">
        <v>0</v>
      </c>
      <c r="P41" s="333">
        <v>-20170842</v>
      </c>
      <c r="Q41" s="337">
        <v>0</v>
      </c>
      <c r="R41" s="336">
        <v>0</v>
      </c>
      <c r="S41" s="333">
        <v>-1419864</v>
      </c>
      <c r="T41" s="337">
        <v>0</v>
      </c>
      <c r="U41" s="336">
        <v>0</v>
      </c>
      <c r="V41" s="333">
        <v>-1970160</v>
      </c>
      <c r="W41" s="337">
        <v>0</v>
      </c>
      <c r="X41" s="336">
        <v>0</v>
      </c>
      <c r="Y41" s="333">
        <v>-2191153</v>
      </c>
      <c r="Z41" s="337">
        <v>0</v>
      </c>
      <c r="AA41" s="336">
        <v>0</v>
      </c>
      <c r="AB41" s="333">
        <v>2632081</v>
      </c>
      <c r="AC41" s="337">
        <v>0</v>
      </c>
      <c r="AD41" s="336">
        <v>0</v>
      </c>
      <c r="AE41" s="333">
        <v>2789713.4539999999</v>
      </c>
      <c r="AF41" s="337">
        <v>0</v>
      </c>
      <c r="AG41" s="336">
        <v>0</v>
      </c>
      <c r="AH41" s="333">
        <v>-11250994</v>
      </c>
      <c r="AI41" s="337">
        <v>0</v>
      </c>
      <c r="AJ41" s="336">
        <v>0</v>
      </c>
      <c r="AK41" s="333">
        <v>-11250994</v>
      </c>
      <c r="AL41" s="337">
        <v>0</v>
      </c>
      <c r="AM41" s="336">
        <v>0</v>
      </c>
      <c r="AN41" s="333">
        <v>-4606788</v>
      </c>
      <c r="AO41" s="337">
        <v>0</v>
      </c>
      <c r="AP41" s="336">
        <v>0</v>
      </c>
      <c r="AQ41" s="333">
        <v>-659044</v>
      </c>
      <c r="AR41" s="337">
        <v>0</v>
      </c>
      <c r="AS41" s="336">
        <v>0</v>
      </c>
      <c r="AT41" s="333">
        <v>8842.4629999999997</v>
      </c>
      <c r="AU41" s="337">
        <v>0</v>
      </c>
      <c r="AV41" s="336">
        <v>0</v>
      </c>
      <c r="AW41" s="333">
        <v>4823.0889999999999</v>
      </c>
      <c r="AX41" s="337">
        <v>0</v>
      </c>
      <c r="AY41" s="371"/>
      <c r="AZ41" s="371"/>
      <c r="BA41" s="336">
        <v>0</v>
      </c>
      <c r="BB41" s="333">
        <v>3307727.7560000001</v>
      </c>
      <c r="BC41" s="337">
        <v>0</v>
      </c>
      <c r="BD41" s="336">
        <v>0</v>
      </c>
      <c r="BE41" s="333">
        <v>606677.12578999996</v>
      </c>
      <c r="BF41" s="337">
        <v>0</v>
      </c>
    </row>
    <row r="42" spans="1:58" ht="21" x14ac:dyDescent="0.2">
      <c r="A42" s="272" t="s">
        <v>219</v>
      </c>
      <c r="B42" s="275" t="s">
        <v>558</v>
      </c>
      <c r="C42" s="336">
        <v>427532946</v>
      </c>
      <c r="D42" s="333">
        <v>473226076</v>
      </c>
      <c r="E42" s="337">
        <v>110.687627802139</v>
      </c>
      <c r="F42" s="336">
        <v>276565721</v>
      </c>
      <c r="G42" s="333">
        <v>333142808</v>
      </c>
      <c r="H42" s="337">
        <v>120.45701354290397</v>
      </c>
      <c r="I42" s="336">
        <v>353514943</v>
      </c>
      <c r="J42" s="333">
        <v>533889596</v>
      </c>
      <c r="K42" s="337">
        <v>151.02320469661166</v>
      </c>
      <c r="L42" s="336">
        <v>253161632</v>
      </c>
      <c r="M42" s="333">
        <v>246978499</v>
      </c>
      <c r="N42" s="337">
        <v>97.557634246883026</v>
      </c>
      <c r="O42" s="336">
        <v>320495910</v>
      </c>
      <c r="P42" s="333">
        <v>282906148</v>
      </c>
      <c r="Q42" s="337">
        <v>88.271375444385541</v>
      </c>
      <c r="R42" s="336">
        <v>395961140</v>
      </c>
      <c r="S42" s="333">
        <v>365770950</v>
      </c>
      <c r="T42" s="337">
        <v>92.375466440974492</v>
      </c>
      <c r="U42" s="336">
        <v>414833740</v>
      </c>
      <c r="V42" s="333">
        <v>316310000</v>
      </c>
      <c r="W42" s="337">
        <v>76.24982480933204</v>
      </c>
      <c r="X42" s="336">
        <v>327790470</v>
      </c>
      <c r="Y42" s="333">
        <v>208096640</v>
      </c>
      <c r="Z42" s="337">
        <v>63.484652253617988</v>
      </c>
      <c r="AA42" s="336">
        <v>363803245</v>
      </c>
      <c r="AB42" s="333">
        <v>372140758</v>
      </c>
      <c r="AC42" s="337">
        <v>102.2917643299196</v>
      </c>
      <c r="AD42" s="336">
        <v>379074972.60699999</v>
      </c>
      <c r="AE42" s="333">
        <v>259570630.435</v>
      </c>
      <c r="AF42" s="337">
        <v>68.474747528137598</v>
      </c>
      <c r="AG42" s="336">
        <v>255079190</v>
      </c>
      <c r="AH42" s="333">
        <v>245749675</v>
      </c>
      <c r="AI42" s="337">
        <v>96.342502498929832</v>
      </c>
      <c r="AJ42" s="336">
        <v>255079190</v>
      </c>
      <c r="AK42" s="333">
        <v>245749675</v>
      </c>
      <c r="AL42" s="337">
        <v>96.342502498929832</v>
      </c>
      <c r="AM42" s="336">
        <v>568507918</v>
      </c>
      <c r="AN42" s="333">
        <v>635888672</v>
      </c>
      <c r="AO42" s="337">
        <v>111.85221029762333</v>
      </c>
      <c r="AP42" s="336">
        <v>310808507</v>
      </c>
      <c r="AQ42" s="333">
        <v>314314303</v>
      </c>
      <c r="AR42" s="337">
        <v>101.12796011725638</v>
      </c>
      <c r="AS42" s="336">
        <v>366970797</v>
      </c>
      <c r="AT42" s="333">
        <v>398773422.54000002</v>
      </c>
      <c r="AU42" s="337">
        <v>108.66625513528261</v>
      </c>
      <c r="AV42" s="336">
        <v>427234506.01200002</v>
      </c>
      <c r="AW42" s="333">
        <v>623540354.11199999</v>
      </c>
      <c r="AX42" s="337">
        <v>145.94803213167575</v>
      </c>
      <c r="AY42" s="371"/>
      <c r="AZ42" s="371"/>
      <c r="BA42" s="336">
        <v>951671454.19599998</v>
      </c>
      <c r="BB42" s="333">
        <v>960550544.17299998</v>
      </c>
      <c r="BC42" s="337">
        <v>100.9329995071147</v>
      </c>
      <c r="BD42" s="336">
        <v>353466741.89499998</v>
      </c>
      <c r="BE42" s="333">
        <v>401382034.93000001</v>
      </c>
      <c r="BF42" s="337">
        <v>113.5558137034668</v>
      </c>
    </row>
    <row r="43" spans="1:58" ht="14.1" customHeight="1" x14ac:dyDescent="0.2">
      <c r="A43" s="272" t="s">
        <v>220</v>
      </c>
      <c r="B43" s="275" t="s">
        <v>559</v>
      </c>
      <c r="C43" s="336">
        <v>7870808</v>
      </c>
      <c r="D43" s="333">
        <v>0</v>
      </c>
      <c r="E43" s="337">
        <v>0</v>
      </c>
      <c r="F43" s="336">
        <v>7188450</v>
      </c>
      <c r="G43" s="333">
        <v>1908199</v>
      </c>
      <c r="H43" s="337">
        <v>26.545347049781249</v>
      </c>
      <c r="I43" s="336">
        <v>5189476</v>
      </c>
      <c r="J43" s="333">
        <v>1132693</v>
      </c>
      <c r="K43" s="337">
        <v>21.82673163918669</v>
      </c>
      <c r="L43" s="336">
        <v>6155480</v>
      </c>
      <c r="M43" s="333">
        <v>889908</v>
      </c>
      <c r="N43" s="337">
        <v>14.457166622261788</v>
      </c>
      <c r="O43" s="336">
        <v>2225000</v>
      </c>
      <c r="P43" s="333">
        <v>642976</v>
      </c>
      <c r="Q43" s="337">
        <v>28.897797752808991</v>
      </c>
      <c r="R43" s="336">
        <v>7245909</v>
      </c>
      <c r="S43" s="333">
        <v>2051410</v>
      </c>
      <c r="T43" s="337">
        <v>28.311285719983509</v>
      </c>
      <c r="U43" s="336">
        <v>7697505</v>
      </c>
      <c r="V43" s="333">
        <v>4045524</v>
      </c>
      <c r="W43" s="337">
        <v>52.55630233432781</v>
      </c>
      <c r="X43" s="336">
        <v>8238271</v>
      </c>
      <c r="Y43" s="333">
        <v>3751089</v>
      </c>
      <c r="Z43" s="337">
        <v>45.532478841737543</v>
      </c>
      <c r="AA43" s="336">
        <v>1266564.6260000002</v>
      </c>
      <c r="AB43" s="333">
        <v>1554889</v>
      </c>
      <c r="AC43" s="337">
        <v>122.76428443375774</v>
      </c>
      <c r="AD43" s="336">
        <v>2066128.0959999999</v>
      </c>
      <c r="AE43" s="333">
        <v>3146686.9909999999</v>
      </c>
      <c r="AF43" s="337">
        <v>152.29873680591001</v>
      </c>
      <c r="AG43" s="336">
        <v>4671194</v>
      </c>
      <c r="AH43" s="333">
        <v>1497062</v>
      </c>
      <c r="AI43" s="337">
        <v>32.048808077763411</v>
      </c>
      <c r="AJ43" s="336">
        <v>4671194</v>
      </c>
      <c r="AK43" s="333">
        <v>1497062</v>
      </c>
      <c r="AL43" s="337">
        <v>32.048808077763411</v>
      </c>
      <c r="AM43" s="336">
        <v>4078356</v>
      </c>
      <c r="AN43" s="333">
        <v>2036515</v>
      </c>
      <c r="AO43" s="337">
        <v>49.934704081742744</v>
      </c>
      <c r="AP43" s="336">
        <v>2677304</v>
      </c>
      <c r="AQ43" s="333">
        <v>1932414</v>
      </c>
      <c r="AR43" s="337">
        <v>72.177608519615262</v>
      </c>
      <c r="AS43" s="336">
        <v>1579194</v>
      </c>
      <c r="AT43" s="333">
        <v>1486836.0549999999</v>
      </c>
      <c r="AU43" s="337">
        <v>94.151577007004832</v>
      </c>
      <c r="AV43" s="336">
        <v>0</v>
      </c>
      <c r="AW43" s="333">
        <v>896366.13800000004</v>
      </c>
      <c r="AX43" s="337">
        <v>0</v>
      </c>
      <c r="AY43" s="371"/>
      <c r="AZ43" s="371"/>
      <c r="BA43" s="336">
        <v>0</v>
      </c>
      <c r="BB43" s="333">
        <v>891408.80900000001</v>
      </c>
      <c r="BC43" s="337">
        <v>0</v>
      </c>
      <c r="BD43" s="336">
        <v>0</v>
      </c>
      <c r="BE43" s="333">
        <v>672478</v>
      </c>
      <c r="BF43" s="337">
        <v>0</v>
      </c>
    </row>
    <row r="44" spans="1:58" ht="14.1" customHeight="1" x14ac:dyDescent="0.2">
      <c r="A44" s="272"/>
      <c r="B44" s="275" t="s">
        <v>565</v>
      </c>
      <c r="C44" s="336">
        <v>0</v>
      </c>
      <c r="D44" s="333">
        <v>0</v>
      </c>
      <c r="E44" s="337">
        <v>0</v>
      </c>
      <c r="F44" s="336">
        <v>0</v>
      </c>
      <c r="G44" s="333">
        <v>0</v>
      </c>
      <c r="H44" s="337">
        <v>0</v>
      </c>
      <c r="I44" s="336">
        <v>0</v>
      </c>
      <c r="J44" s="333">
        <v>0</v>
      </c>
      <c r="K44" s="337">
        <v>0</v>
      </c>
      <c r="L44" s="336">
        <v>0</v>
      </c>
      <c r="M44" s="333">
        <v>0</v>
      </c>
      <c r="N44" s="337">
        <v>0</v>
      </c>
      <c r="O44" s="336">
        <v>0</v>
      </c>
      <c r="P44" s="333">
        <v>0</v>
      </c>
      <c r="Q44" s="337">
        <v>0</v>
      </c>
      <c r="R44" s="336">
        <v>286576170</v>
      </c>
      <c r="S44" s="333">
        <v>426107034</v>
      </c>
      <c r="T44" s="337">
        <v>148.68892762437295</v>
      </c>
      <c r="U44" s="336">
        <v>412514000</v>
      </c>
      <c r="V44" s="333">
        <v>388361981</v>
      </c>
      <c r="W44" s="337">
        <v>94.145163800501322</v>
      </c>
      <c r="X44" s="336">
        <v>89000000</v>
      </c>
      <c r="Y44" s="333">
        <v>0</v>
      </c>
      <c r="Z44" s="337">
        <v>0</v>
      </c>
      <c r="AA44" s="336">
        <v>0</v>
      </c>
      <c r="AB44" s="333">
        <v>0</v>
      </c>
      <c r="AC44" s="337">
        <v>0</v>
      </c>
      <c r="AD44" s="336">
        <v>0</v>
      </c>
      <c r="AE44" s="333">
        <v>0</v>
      </c>
      <c r="AF44" s="337">
        <v>0</v>
      </c>
      <c r="AG44" s="336">
        <v>186836000</v>
      </c>
      <c r="AH44" s="333">
        <v>0</v>
      </c>
      <c r="AI44" s="337">
        <v>0</v>
      </c>
      <c r="AJ44" s="336">
        <v>186836000</v>
      </c>
      <c r="AK44" s="333">
        <v>0</v>
      </c>
      <c r="AL44" s="337">
        <v>0</v>
      </c>
      <c r="AM44" s="336">
        <v>0</v>
      </c>
      <c r="AN44" s="333">
        <v>166939681</v>
      </c>
      <c r="AO44" s="337">
        <v>0</v>
      </c>
      <c r="AP44" s="336">
        <v>0</v>
      </c>
      <c r="AQ44" s="333">
        <v>0</v>
      </c>
      <c r="AR44" s="337">
        <v>0</v>
      </c>
      <c r="AS44" s="336">
        <v>0</v>
      </c>
      <c r="AT44" s="333">
        <v>0</v>
      </c>
      <c r="AU44" s="337">
        <v>0</v>
      </c>
      <c r="AV44" s="336">
        <v>0</v>
      </c>
      <c r="AW44" s="333">
        <v>0</v>
      </c>
      <c r="AX44" s="337">
        <v>0</v>
      </c>
      <c r="AY44" s="371"/>
      <c r="AZ44" s="371"/>
      <c r="BA44" s="336">
        <v>0</v>
      </c>
      <c r="BB44" s="333">
        <v>0</v>
      </c>
      <c r="BC44" s="337">
        <v>0</v>
      </c>
      <c r="BD44" s="336">
        <v>0</v>
      </c>
      <c r="BE44" s="333">
        <v>0</v>
      </c>
      <c r="BF44" s="337">
        <v>0</v>
      </c>
    </row>
    <row r="45" spans="1:58" ht="14.1" customHeight="1" x14ac:dyDescent="0.2">
      <c r="A45" s="272"/>
      <c r="B45" s="340" t="s">
        <v>499</v>
      </c>
      <c r="C45" s="336">
        <v>0</v>
      </c>
      <c r="D45" s="333">
        <v>0</v>
      </c>
      <c r="E45" s="337">
        <v>0</v>
      </c>
      <c r="F45" s="336">
        <v>0</v>
      </c>
      <c r="G45" s="333">
        <v>0</v>
      </c>
      <c r="H45" s="337">
        <v>0</v>
      </c>
      <c r="I45" s="336">
        <v>0</v>
      </c>
      <c r="J45" s="333">
        <v>0</v>
      </c>
      <c r="K45" s="337">
        <v>0</v>
      </c>
      <c r="L45" s="336">
        <v>0</v>
      </c>
      <c r="M45" s="333">
        <v>0</v>
      </c>
      <c r="N45" s="337">
        <v>0</v>
      </c>
      <c r="O45" s="336">
        <v>0</v>
      </c>
      <c r="P45" s="333">
        <v>0</v>
      </c>
      <c r="Q45" s="337">
        <v>0</v>
      </c>
      <c r="R45" s="336">
        <v>0</v>
      </c>
      <c r="S45" s="333">
        <v>0</v>
      </c>
      <c r="T45" s="337">
        <v>0</v>
      </c>
      <c r="U45" s="336">
        <v>0</v>
      </c>
      <c r="V45" s="333">
        <v>0</v>
      </c>
      <c r="W45" s="337">
        <v>0</v>
      </c>
      <c r="X45" s="336">
        <v>0</v>
      </c>
      <c r="Y45" s="333">
        <v>0</v>
      </c>
      <c r="Z45" s="337">
        <v>0</v>
      </c>
      <c r="AA45" s="336">
        <v>0</v>
      </c>
      <c r="AB45" s="333">
        <v>0</v>
      </c>
      <c r="AC45" s="337">
        <v>0</v>
      </c>
      <c r="AD45" s="336">
        <v>350000000</v>
      </c>
      <c r="AE45" s="333">
        <v>296842540.27700001</v>
      </c>
      <c r="AF45" s="337">
        <v>84.81215436485715</v>
      </c>
      <c r="AG45" s="336">
        <v>0</v>
      </c>
      <c r="AH45" s="333">
        <v>0</v>
      </c>
      <c r="AI45" s="337">
        <v>0</v>
      </c>
      <c r="AJ45" s="336">
        <v>0</v>
      </c>
      <c r="AK45" s="333">
        <v>0</v>
      </c>
      <c r="AL45" s="337">
        <v>0</v>
      </c>
      <c r="AM45" s="336">
        <v>0</v>
      </c>
      <c r="AN45" s="333">
        <v>0</v>
      </c>
      <c r="AO45" s="337">
        <v>0</v>
      </c>
      <c r="AP45" s="336">
        <v>0</v>
      </c>
      <c r="AQ45" s="333">
        <v>0</v>
      </c>
      <c r="AR45" s="337">
        <v>0</v>
      </c>
      <c r="AS45" s="336">
        <v>0</v>
      </c>
      <c r="AT45" s="333">
        <v>0</v>
      </c>
      <c r="AU45" s="337">
        <v>0</v>
      </c>
      <c r="AV45" s="336">
        <v>0</v>
      </c>
      <c r="AW45" s="333">
        <v>0</v>
      </c>
      <c r="AX45" s="337">
        <v>0</v>
      </c>
      <c r="AY45" s="371"/>
      <c r="AZ45" s="371"/>
      <c r="BA45" s="336">
        <v>0</v>
      </c>
      <c r="BB45" s="333">
        <v>0</v>
      </c>
      <c r="BC45" s="337">
        <v>0</v>
      </c>
      <c r="BD45" s="336"/>
      <c r="BE45" s="333"/>
      <c r="BF45" s="337">
        <v>0</v>
      </c>
    </row>
    <row r="46" spans="1:58" ht="14.1" customHeight="1" x14ac:dyDescent="0.2">
      <c r="A46" s="272"/>
      <c r="B46" s="338" t="s">
        <v>262</v>
      </c>
      <c r="C46" s="336">
        <v>0</v>
      </c>
      <c r="D46" s="333">
        <v>0</v>
      </c>
      <c r="E46" s="337">
        <v>0</v>
      </c>
      <c r="F46" s="336">
        <v>0</v>
      </c>
      <c r="G46" s="333">
        <v>0</v>
      </c>
      <c r="H46" s="337">
        <v>0</v>
      </c>
      <c r="I46" s="336">
        <v>0</v>
      </c>
      <c r="J46" s="333">
        <v>0</v>
      </c>
      <c r="K46" s="337">
        <v>0</v>
      </c>
      <c r="L46" s="336">
        <v>0</v>
      </c>
      <c r="M46" s="333">
        <v>0</v>
      </c>
      <c r="N46" s="337">
        <v>0</v>
      </c>
      <c r="O46" s="336">
        <v>0</v>
      </c>
      <c r="P46" s="333">
        <v>0</v>
      </c>
      <c r="Q46" s="337">
        <v>0</v>
      </c>
      <c r="R46" s="336">
        <v>0</v>
      </c>
      <c r="S46" s="333">
        <v>0</v>
      </c>
      <c r="T46" s="337">
        <v>0</v>
      </c>
      <c r="U46" s="336">
        <v>0</v>
      </c>
      <c r="V46" s="333">
        <v>0</v>
      </c>
      <c r="W46" s="337">
        <v>0</v>
      </c>
      <c r="X46" s="336">
        <v>0</v>
      </c>
      <c r="Y46" s="333">
        <v>0</v>
      </c>
      <c r="Z46" s="337">
        <v>0</v>
      </c>
      <c r="AA46" s="336">
        <v>0</v>
      </c>
      <c r="AB46" s="333">
        <v>0</v>
      </c>
      <c r="AC46" s="337">
        <v>0</v>
      </c>
      <c r="AD46" s="336">
        <v>25688669</v>
      </c>
      <c r="AE46" s="333">
        <v>25688669</v>
      </c>
      <c r="AF46" s="337">
        <v>100</v>
      </c>
      <c r="AG46" s="336">
        <v>0</v>
      </c>
      <c r="AH46" s="333">
        <v>0</v>
      </c>
      <c r="AI46" s="337">
        <v>0</v>
      </c>
      <c r="AJ46" s="336">
        <v>0</v>
      </c>
      <c r="AK46" s="333">
        <v>0</v>
      </c>
      <c r="AL46" s="337">
        <v>0</v>
      </c>
      <c r="AM46" s="336">
        <v>9700000</v>
      </c>
      <c r="AN46" s="333">
        <v>9700000</v>
      </c>
      <c r="AO46" s="337">
        <v>100</v>
      </c>
      <c r="AP46" s="336">
        <v>17238424</v>
      </c>
      <c r="AQ46" s="333">
        <v>17238424</v>
      </c>
      <c r="AR46" s="337">
        <v>100</v>
      </c>
      <c r="AS46" s="336">
        <v>13023460</v>
      </c>
      <c r="AT46" s="333">
        <v>8900000</v>
      </c>
      <c r="AU46" s="337">
        <v>68.338214268712008</v>
      </c>
      <c r="AV46" s="336">
        <v>20200000</v>
      </c>
      <c r="AW46" s="333">
        <v>15400000</v>
      </c>
      <c r="AX46" s="337">
        <v>76.237623762376245</v>
      </c>
      <c r="AY46" s="371"/>
      <c r="AZ46" s="371"/>
      <c r="BA46" s="336">
        <v>0</v>
      </c>
      <c r="BB46" s="333">
        <v>0</v>
      </c>
      <c r="BC46" s="337">
        <v>0</v>
      </c>
      <c r="BD46" s="336"/>
      <c r="BE46" s="333"/>
      <c r="BF46" s="337">
        <v>0</v>
      </c>
    </row>
    <row r="47" spans="1:58" ht="14.1" customHeight="1" x14ac:dyDescent="0.2">
      <c r="A47" s="272"/>
      <c r="B47" s="338" t="s">
        <v>430</v>
      </c>
      <c r="C47" s="336">
        <v>0</v>
      </c>
      <c r="D47" s="333">
        <v>0</v>
      </c>
      <c r="E47" s="337">
        <v>0</v>
      </c>
      <c r="F47" s="336">
        <v>0</v>
      </c>
      <c r="G47" s="333">
        <v>0</v>
      </c>
      <c r="H47" s="337">
        <v>0</v>
      </c>
      <c r="I47" s="336">
        <v>0</v>
      </c>
      <c r="J47" s="333">
        <v>0</v>
      </c>
      <c r="K47" s="337">
        <v>0</v>
      </c>
      <c r="L47" s="336">
        <v>0</v>
      </c>
      <c r="M47" s="333">
        <v>0</v>
      </c>
      <c r="N47" s="337">
        <v>0</v>
      </c>
      <c r="O47" s="336">
        <v>0</v>
      </c>
      <c r="P47" s="333">
        <v>0</v>
      </c>
      <c r="Q47" s="337">
        <v>0</v>
      </c>
      <c r="R47" s="336">
        <v>0</v>
      </c>
      <c r="S47" s="333">
        <v>0</v>
      </c>
      <c r="T47" s="337">
        <v>0</v>
      </c>
      <c r="U47" s="336">
        <v>0</v>
      </c>
      <c r="V47" s="333">
        <v>0</v>
      </c>
      <c r="W47" s="337">
        <v>0</v>
      </c>
      <c r="X47" s="336">
        <v>0</v>
      </c>
      <c r="Y47" s="333">
        <v>0</v>
      </c>
      <c r="Z47" s="337">
        <v>0</v>
      </c>
      <c r="AA47" s="336">
        <v>0</v>
      </c>
      <c r="AB47" s="333">
        <v>0</v>
      </c>
      <c r="AC47" s="337">
        <v>0</v>
      </c>
      <c r="AD47" s="336">
        <v>814688567.25999999</v>
      </c>
      <c r="AE47" s="333">
        <v>876662306.39900005</v>
      </c>
      <c r="AF47" s="337">
        <v>107.60704662242078</v>
      </c>
      <c r="AG47" s="336">
        <v>506590108</v>
      </c>
      <c r="AH47" s="333">
        <v>271457469</v>
      </c>
      <c r="AI47" s="337">
        <v>53.58522890857553</v>
      </c>
      <c r="AJ47" s="336">
        <v>506590108</v>
      </c>
      <c r="AK47" s="333">
        <v>271457469</v>
      </c>
      <c r="AL47" s="337">
        <v>53.58522890857553</v>
      </c>
      <c r="AM47" s="336">
        <v>250000000</v>
      </c>
      <c r="AN47" s="333">
        <v>4580740</v>
      </c>
      <c r="AO47" s="337">
        <v>1.8322959999999999</v>
      </c>
      <c r="AP47" s="336">
        <v>115930746</v>
      </c>
      <c r="AQ47" s="333">
        <v>112896329</v>
      </c>
      <c r="AR47" s="337">
        <v>97.3825606194236</v>
      </c>
      <c r="AS47" s="336">
        <v>0</v>
      </c>
      <c r="AT47" s="333">
        <v>1016068.92</v>
      </c>
      <c r="AU47" s="337">
        <v>0</v>
      </c>
      <c r="AV47" s="336">
        <v>0</v>
      </c>
      <c r="AW47" s="333">
        <v>0</v>
      </c>
      <c r="AX47" s="337">
        <v>0</v>
      </c>
      <c r="AY47" s="371"/>
      <c r="AZ47" s="371"/>
      <c r="BA47" s="336">
        <v>0</v>
      </c>
      <c r="BB47" s="333">
        <v>0</v>
      </c>
      <c r="BC47" s="337">
        <v>0</v>
      </c>
      <c r="BD47" s="336">
        <v>0</v>
      </c>
      <c r="BE47" s="333">
        <v>89964.724000000002</v>
      </c>
      <c r="BF47" s="337">
        <v>0</v>
      </c>
    </row>
    <row r="48" spans="1:58" ht="14.1" customHeight="1" x14ac:dyDescent="0.2">
      <c r="A48" s="272" t="s">
        <v>5</v>
      </c>
      <c r="B48" s="275" t="s">
        <v>566</v>
      </c>
      <c r="C48" s="336">
        <v>247072266</v>
      </c>
      <c r="D48" s="333">
        <v>184688494</v>
      </c>
      <c r="E48" s="337">
        <v>74.75079942805074</v>
      </c>
      <c r="F48" s="336">
        <v>96648806</v>
      </c>
      <c r="G48" s="333">
        <v>82412599</v>
      </c>
      <c r="H48" s="337">
        <v>85.270167745269404</v>
      </c>
      <c r="I48" s="336">
        <v>348775966</v>
      </c>
      <c r="J48" s="333">
        <v>131347433</v>
      </c>
      <c r="K48" s="337">
        <v>37.659542458266749</v>
      </c>
      <c r="L48" s="336">
        <v>455404481</v>
      </c>
      <c r="M48" s="333">
        <v>438701523</v>
      </c>
      <c r="N48" s="337">
        <v>96.33228070937669</v>
      </c>
      <c r="O48" s="336">
        <v>139561641</v>
      </c>
      <c r="P48" s="333">
        <v>127537891</v>
      </c>
      <c r="Q48" s="337">
        <v>91.384631254085065</v>
      </c>
      <c r="R48" s="336">
        <v>597940900</v>
      </c>
      <c r="S48" s="333">
        <v>467758297</v>
      </c>
      <c r="T48" s="337">
        <v>78.228182250118692</v>
      </c>
      <c r="U48" s="336">
        <v>722811324</v>
      </c>
      <c r="V48" s="333">
        <v>663638295</v>
      </c>
      <c r="W48" s="337">
        <v>91.813488937536349</v>
      </c>
      <c r="X48" s="336">
        <v>455050462</v>
      </c>
      <c r="Y48" s="333">
        <v>574999928</v>
      </c>
      <c r="Z48" s="337">
        <v>126.35959657590678</v>
      </c>
      <c r="AA48" s="336">
        <v>1122651573</v>
      </c>
      <c r="AB48" s="333">
        <v>584608923</v>
      </c>
      <c r="AC48" s="337">
        <v>52.073941466788462</v>
      </c>
      <c r="AD48" s="336">
        <v>114659166.531</v>
      </c>
      <c r="AE48" s="333">
        <v>190128722.727</v>
      </c>
      <c r="AF48" s="337">
        <v>165.82077864275732</v>
      </c>
      <c r="AG48" s="336">
        <v>206590542</v>
      </c>
      <c r="AH48" s="333">
        <v>204673561</v>
      </c>
      <c r="AI48" s="337">
        <v>99.072086756033585</v>
      </c>
      <c r="AJ48" s="336">
        <v>206590542</v>
      </c>
      <c r="AK48" s="333">
        <v>204673561</v>
      </c>
      <c r="AL48" s="337">
        <v>99.072086756033585</v>
      </c>
      <c r="AM48" s="336">
        <v>178575080</v>
      </c>
      <c r="AN48" s="333">
        <v>149421894</v>
      </c>
      <c r="AO48" s="337">
        <v>83.674549662808488</v>
      </c>
      <c r="AP48" s="336">
        <v>187993015</v>
      </c>
      <c r="AQ48" s="333">
        <v>191814565</v>
      </c>
      <c r="AR48" s="337">
        <v>102.03281488942555</v>
      </c>
      <c r="AS48" s="336">
        <v>77429091.001000002</v>
      </c>
      <c r="AT48" s="333">
        <v>142129415.125</v>
      </c>
      <c r="AU48" s="337">
        <v>183.56074349776932</v>
      </c>
      <c r="AV48" s="336">
        <v>229333427.604</v>
      </c>
      <c r="AW48" s="333">
        <v>183217226.794</v>
      </c>
      <c r="AX48" s="337">
        <v>79.891199773270358</v>
      </c>
      <c r="AY48" s="371"/>
      <c r="AZ48" s="371"/>
      <c r="BA48" s="336">
        <v>299240866.89399999</v>
      </c>
      <c r="BB48" s="333">
        <v>263742853.56665999</v>
      </c>
      <c r="BC48" s="337">
        <v>88.137311024461624</v>
      </c>
      <c r="BD48" s="336">
        <v>84828510.16399999</v>
      </c>
      <c r="BE48" s="333">
        <v>181413032.18484998</v>
      </c>
      <c r="BF48" s="337">
        <v>213.85856221466338</v>
      </c>
    </row>
    <row r="49" spans="1:58" ht="14.1" customHeight="1" x14ac:dyDescent="0.2">
      <c r="A49" s="316">
        <v>25</v>
      </c>
      <c r="B49" s="315" t="s">
        <v>551</v>
      </c>
      <c r="C49" s="334">
        <v>0</v>
      </c>
      <c r="D49" s="332">
        <v>0</v>
      </c>
      <c r="E49" s="337">
        <v>0</v>
      </c>
      <c r="F49" s="334">
        <v>0</v>
      </c>
      <c r="G49" s="332">
        <v>0</v>
      </c>
      <c r="H49" s="337">
        <v>0</v>
      </c>
      <c r="I49" s="334">
        <v>30749220</v>
      </c>
      <c r="J49" s="332">
        <v>0</v>
      </c>
      <c r="K49" s="337">
        <v>0</v>
      </c>
      <c r="L49" s="334">
        <v>0</v>
      </c>
      <c r="M49" s="332">
        <v>0</v>
      </c>
      <c r="N49" s="337">
        <v>0</v>
      </c>
      <c r="O49" s="334">
        <v>0</v>
      </c>
      <c r="P49" s="332">
        <v>0</v>
      </c>
      <c r="Q49" s="337">
        <v>0</v>
      </c>
      <c r="R49" s="334">
        <v>0</v>
      </c>
      <c r="S49" s="332">
        <v>0</v>
      </c>
      <c r="T49" s="337">
        <v>0</v>
      </c>
      <c r="U49" s="334">
        <v>0</v>
      </c>
      <c r="V49" s="332">
        <v>0</v>
      </c>
      <c r="W49" s="337">
        <v>0</v>
      </c>
      <c r="X49" s="334">
        <v>0</v>
      </c>
      <c r="Y49" s="332">
        <v>0</v>
      </c>
      <c r="Z49" s="337">
        <v>0</v>
      </c>
      <c r="AA49" s="334">
        <v>0</v>
      </c>
      <c r="AB49" s="332">
        <v>0</v>
      </c>
      <c r="AC49" s="337">
        <v>0</v>
      </c>
      <c r="AD49" s="334">
        <v>0</v>
      </c>
      <c r="AE49" s="332">
        <v>0</v>
      </c>
      <c r="AF49" s="337">
        <v>0</v>
      </c>
      <c r="AG49" s="334">
        <v>0</v>
      </c>
      <c r="AH49" s="332">
        <v>0</v>
      </c>
      <c r="AI49" s="337">
        <v>0</v>
      </c>
      <c r="AJ49" s="334">
        <v>0</v>
      </c>
      <c r="AK49" s="332">
        <v>0</v>
      </c>
      <c r="AL49" s="337">
        <v>0</v>
      </c>
      <c r="AM49" s="334">
        <v>0</v>
      </c>
      <c r="AN49" s="332">
        <v>0</v>
      </c>
      <c r="AO49" s="337">
        <v>0</v>
      </c>
      <c r="AP49" s="334">
        <v>0</v>
      </c>
      <c r="AQ49" s="332">
        <v>0</v>
      </c>
      <c r="AR49" s="337">
        <v>0</v>
      </c>
      <c r="AS49" s="334">
        <v>0</v>
      </c>
      <c r="AT49" s="332">
        <v>0</v>
      </c>
      <c r="AU49" s="337">
        <v>0</v>
      </c>
      <c r="AV49" s="334"/>
      <c r="AW49" s="332"/>
      <c r="AX49" s="337">
        <v>0</v>
      </c>
      <c r="AY49" s="371"/>
      <c r="AZ49" s="371"/>
      <c r="BA49" s="334">
        <v>0</v>
      </c>
      <c r="BB49" s="332">
        <v>0</v>
      </c>
      <c r="BC49" s="337">
        <v>0</v>
      </c>
      <c r="BD49" s="334"/>
      <c r="BE49" s="332"/>
      <c r="BF49" s="337">
        <v>0</v>
      </c>
    </row>
    <row r="50" spans="1:58" ht="14.1" customHeight="1" thickBot="1" x14ac:dyDescent="0.25">
      <c r="A50" s="316" t="s">
        <v>222</v>
      </c>
      <c r="B50" s="315" t="s">
        <v>552</v>
      </c>
      <c r="C50" s="334">
        <v>7720555417</v>
      </c>
      <c r="D50" s="332">
        <v>6639659900</v>
      </c>
      <c r="E50" s="335">
        <v>85.999769982610829</v>
      </c>
      <c r="F50" s="334">
        <v>7406626344</v>
      </c>
      <c r="G50" s="332">
        <v>6295214246</v>
      </c>
      <c r="H50" s="335">
        <v>84.994354428310828</v>
      </c>
      <c r="I50" s="334">
        <v>8266558829</v>
      </c>
      <c r="J50" s="332">
        <v>7458951451</v>
      </c>
      <c r="K50" s="335">
        <v>90.230428468411489</v>
      </c>
      <c r="L50" s="334">
        <v>10018718242</v>
      </c>
      <c r="M50" s="332">
        <v>8524462002</v>
      </c>
      <c r="N50" s="335">
        <v>85.085355193083984</v>
      </c>
      <c r="O50" s="334">
        <v>8228013650</v>
      </c>
      <c r="P50" s="332">
        <v>7516685170</v>
      </c>
      <c r="Q50" s="335">
        <v>91.354797035369529</v>
      </c>
      <c r="R50" s="334">
        <v>10243084268</v>
      </c>
      <c r="S50" s="332">
        <v>10089366856</v>
      </c>
      <c r="T50" s="335">
        <v>98.499305404718555</v>
      </c>
      <c r="U50" s="334">
        <v>13336685811</v>
      </c>
      <c r="V50" s="332">
        <v>11909841181</v>
      </c>
      <c r="W50" s="335">
        <v>89.301355297557137</v>
      </c>
      <c r="X50" s="334">
        <v>14863583848</v>
      </c>
      <c r="Y50" s="332">
        <v>13699529055</v>
      </c>
      <c r="Z50" s="335">
        <v>92.168411031255886</v>
      </c>
      <c r="AA50" s="334">
        <v>16200293569.362999</v>
      </c>
      <c r="AB50" s="332">
        <v>14780420826.784</v>
      </c>
      <c r="AC50" s="335">
        <v>91.235512267109925</v>
      </c>
      <c r="AD50" s="334">
        <v>18619460622.624001</v>
      </c>
      <c r="AE50" s="332">
        <v>17184305773.179001</v>
      </c>
      <c r="AF50" s="335">
        <v>92.292178175660027</v>
      </c>
      <c r="AG50" s="334">
        <v>18373150978</v>
      </c>
      <c r="AH50" s="332">
        <v>16473048431</v>
      </c>
      <c r="AI50" s="335">
        <v>89.658265208427338</v>
      </c>
      <c r="AJ50" s="334">
        <v>15046066452</v>
      </c>
      <c r="AK50" s="332">
        <v>13906662644</v>
      </c>
      <c r="AL50" s="335">
        <v>92.427231318996704</v>
      </c>
      <c r="AM50" s="334">
        <v>15416168154</v>
      </c>
      <c r="AN50" s="332">
        <v>14489508064</v>
      </c>
      <c r="AO50" s="335">
        <v>93.989037478424493</v>
      </c>
      <c r="AP50" s="334">
        <v>15888949634</v>
      </c>
      <c r="AQ50" s="332">
        <v>14801514439</v>
      </c>
      <c r="AR50" s="335">
        <v>93.156028434547679</v>
      </c>
      <c r="AS50" s="334">
        <v>17971877677.412003</v>
      </c>
      <c r="AT50" s="332">
        <v>16656587848.572001</v>
      </c>
      <c r="AU50" s="335">
        <v>92.681400060422575</v>
      </c>
      <c r="AV50" s="334">
        <v>19132185422.458401</v>
      </c>
      <c r="AW50" s="332">
        <v>18277740992.1646</v>
      </c>
      <c r="AX50" s="335">
        <v>95.533994619920378</v>
      </c>
      <c r="AY50" s="373"/>
      <c r="AZ50" s="373"/>
      <c r="BA50" s="334">
        <v>22950434718.284</v>
      </c>
      <c r="BB50" s="332">
        <v>19893382540.818542</v>
      </c>
      <c r="BC50" s="335">
        <v>86.679763520862693</v>
      </c>
      <c r="BD50" s="334">
        <v>20191099560.487</v>
      </c>
      <c r="BE50" s="332">
        <v>19470440209.933239</v>
      </c>
      <c r="BF50" s="335">
        <v>96.430806809728892</v>
      </c>
    </row>
    <row r="51" spans="1:58" ht="14.1" customHeight="1" thickBot="1" x14ac:dyDescent="0.25">
      <c r="A51" s="190"/>
      <c r="B51" s="322" t="s">
        <v>356</v>
      </c>
      <c r="C51" s="212">
        <v>7720555417</v>
      </c>
      <c r="D51" s="213">
        <v>6639659900</v>
      </c>
      <c r="E51" s="214">
        <v>85.999769982610829</v>
      </c>
      <c r="F51" s="212">
        <v>7881676970</v>
      </c>
      <c r="G51" s="213">
        <v>6754318147</v>
      </c>
      <c r="H51" s="214">
        <v>85.696459937509971</v>
      </c>
      <c r="I51" s="212">
        <v>8557047359</v>
      </c>
      <c r="J51" s="213">
        <v>7744042248</v>
      </c>
      <c r="K51" s="214">
        <v>90.498999515938053</v>
      </c>
      <c r="L51" s="212">
        <v>10501971800</v>
      </c>
      <c r="M51" s="213">
        <v>9007862394</v>
      </c>
      <c r="N51" s="214">
        <v>85.773058293681572</v>
      </c>
      <c r="O51" s="212">
        <v>8623509920</v>
      </c>
      <c r="P51" s="213">
        <v>7912910200</v>
      </c>
      <c r="Q51" s="214">
        <v>91.759739055301054</v>
      </c>
      <c r="R51" s="212">
        <v>10864706013</v>
      </c>
      <c r="S51" s="213">
        <v>10710988601</v>
      </c>
      <c r="T51" s="214">
        <v>98.585167313169151</v>
      </c>
      <c r="U51" s="212">
        <v>14119926611</v>
      </c>
      <c r="V51" s="213">
        <v>12693081984</v>
      </c>
      <c r="W51" s="214">
        <v>89.894815558825712</v>
      </c>
      <c r="X51" s="212">
        <v>15669946323</v>
      </c>
      <c r="Y51" s="213">
        <v>14506703203</v>
      </c>
      <c r="Z51" s="214">
        <v>92.576597928145944</v>
      </c>
      <c r="AA51" s="212">
        <v>17012429542.362999</v>
      </c>
      <c r="AB51" s="213">
        <v>15592556802.054001</v>
      </c>
      <c r="AC51" s="214">
        <v>91.65390965015699</v>
      </c>
      <c r="AD51" s="212">
        <v>19350629205.903</v>
      </c>
      <c r="AE51" s="213">
        <v>17915474356.458</v>
      </c>
      <c r="AF51" s="214">
        <v>92.583420238308335</v>
      </c>
      <c r="AG51" s="212">
        <v>19226908893</v>
      </c>
      <c r="AH51" s="213">
        <v>17326806346</v>
      </c>
      <c r="AI51" s="214">
        <v>90.117482963203841</v>
      </c>
      <c r="AJ51" s="212">
        <v>15899824367</v>
      </c>
      <c r="AK51" s="213">
        <v>14760420559</v>
      </c>
      <c r="AL51" s="214">
        <v>92.833859156552535</v>
      </c>
      <c r="AM51" s="212">
        <v>16226379307</v>
      </c>
      <c r="AN51" s="213">
        <v>15299719217</v>
      </c>
      <c r="AO51" s="214">
        <v>94.289175222224458</v>
      </c>
      <c r="AP51" s="212">
        <v>16920145120</v>
      </c>
      <c r="AQ51" s="213">
        <v>15830272552</v>
      </c>
      <c r="AR51" s="214">
        <v>93.558728011666133</v>
      </c>
      <c r="AS51" s="212">
        <v>19349504223.412003</v>
      </c>
      <c r="AT51" s="213">
        <v>18208714213.962002</v>
      </c>
      <c r="AU51" s="214">
        <v>94.104293338587468</v>
      </c>
      <c r="AV51" s="212">
        <v>20502241676.8624</v>
      </c>
      <c r="AW51" s="213">
        <v>19647797246.5686</v>
      </c>
      <c r="AX51" s="214">
        <v>95.832434112519152</v>
      </c>
      <c r="AY51" s="374"/>
      <c r="AZ51" s="374"/>
      <c r="BA51" s="212">
        <v>24231814911.510002</v>
      </c>
      <c r="BB51" s="213">
        <v>21174762734.04454</v>
      </c>
      <c r="BC51" s="214">
        <v>87.384138626721779</v>
      </c>
      <c r="BD51" s="212">
        <v>21607270339.187</v>
      </c>
      <c r="BE51" s="213">
        <v>20781542679.49324</v>
      </c>
      <c r="BF51" s="214">
        <v>96.178473047582429</v>
      </c>
    </row>
    <row r="52" spans="1:58" ht="14.1" customHeight="1" x14ac:dyDescent="0.2">
      <c r="AA52" s="97"/>
      <c r="AB52" s="97"/>
      <c r="AC52" s="163"/>
    </row>
    <row r="53" spans="1:58" s="168" customFormat="1" ht="14.1" customHeight="1" x14ac:dyDescent="0.2">
      <c r="AC53" s="329"/>
      <c r="AW53" s="408">
        <v>19647797246.5686</v>
      </c>
      <c r="AX53" s="408"/>
      <c r="AY53" s="408"/>
      <c r="AZ53" s="408"/>
      <c r="BA53" s="408"/>
      <c r="BB53" s="408">
        <v>21174762734.044544</v>
      </c>
      <c r="BC53" s="408"/>
      <c r="BD53" s="408"/>
      <c r="BE53" s="408">
        <v>20781542679.49324</v>
      </c>
    </row>
    <row r="54" spans="1:58" ht="14.1" customHeight="1" x14ac:dyDescent="0.2">
      <c r="A54" s="94" t="s">
        <v>512</v>
      </c>
      <c r="AA54" s="97"/>
      <c r="AB54" s="97"/>
      <c r="AC54" s="163"/>
      <c r="AJ54" s="97"/>
      <c r="AK54" s="97"/>
      <c r="AP54" s="97"/>
      <c r="AQ54" s="97"/>
      <c r="AW54" s="409"/>
      <c r="AX54" s="409"/>
      <c r="AY54" s="409"/>
      <c r="AZ54" s="409"/>
      <c r="BA54" s="409"/>
      <c r="BB54" s="409"/>
      <c r="BC54" s="409"/>
      <c r="BD54" s="409"/>
      <c r="BE54" s="409"/>
    </row>
    <row r="55" spans="1:58" ht="14.1" customHeight="1" x14ac:dyDescent="0.2">
      <c r="A55" s="94" t="s">
        <v>511</v>
      </c>
      <c r="C55" s="97"/>
      <c r="AA55" s="97"/>
      <c r="AB55" s="97"/>
      <c r="AC55" s="163"/>
      <c r="AW55" s="408">
        <v>0</v>
      </c>
      <c r="AX55" s="409"/>
      <c r="AY55" s="409"/>
      <c r="AZ55" s="409"/>
      <c r="BA55" s="409"/>
      <c r="BB55" s="410">
        <v>0</v>
      </c>
      <c r="BC55" s="409"/>
      <c r="BD55" s="409"/>
      <c r="BE55" s="411">
        <v>0</v>
      </c>
    </row>
    <row r="56" spans="1:58" ht="14.1" customHeight="1" x14ac:dyDescent="0.2">
      <c r="AK56" s="97"/>
    </row>
    <row r="57" spans="1:58" ht="14.1" customHeight="1" x14ac:dyDescent="0.2">
      <c r="AK57" s="97"/>
      <c r="BE57" s="168"/>
    </row>
  </sheetData>
  <mergeCells count="24">
    <mergeCell ref="O7:Q7"/>
    <mergeCell ref="X7:Z7"/>
    <mergeCell ref="AM7:AO7"/>
    <mergeCell ref="AV7:AX7"/>
    <mergeCell ref="AS7:AU7"/>
    <mergeCell ref="AD7:AF7"/>
    <mergeCell ref="AP7:AR7"/>
    <mergeCell ref="R7:T7"/>
    <mergeCell ref="A1:B6"/>
    <mergeCell ref="AM2:BF2"/>
    <mergeCell ref="AM3:BF3"/>
    <mergeCell ref="C3:Q3"/>
    <mergeCell ref="C7:E7"/>
    <mergeCell ref="F7:H7"/>
    <mergeCell ref="I7:K7"/>
    <mergeCell ref="L7:N7"/>
    <mergeCell ref="B7:B8"/>
    <mergeCell ref="A7:A8"/>
    <mergeCell ref="BA7:BC7"/>
    <mergeCell ref="BD7:BF7"/>
    <mergeCell ref="AA7:AC7"/>
    <mergeCell ref="U7:W7"/>
    <mergeCell ref="AG7:AI7"/>
    <mergeCell ref="AJ7:AL7"/>
  </mergeCells>
  <phoneticPr fontId="7" type="noConversion"/>
  <printOptions horizontalCentered="1" verticalCentered="1"/>
  <pageMargins left="0" right="0" top="7.874015748031496E-2" bottom="0.35433070866141736" header="0.35433070866141736" footer="0.43307086614173229"/>
  <pageSetup scale="80" orientation="landscape" r:id="rId1"/>
  <headerFooter alignWithMargins="0">
    <oddHeader>&amp;CADMINISTRACIÓN DISTRITAL
PRESUPUESTO Y EJECUCIÓN DE INGRESOS (ECONÓMICO) POR CUENTAS
A DICIEMBRE 31 - AÑOS 2000 A 2008
MILES DE PESOS CORRIENTES</oddHeader>
    <oddFooter>&amp;LFUENTE: Ejecuciones Presupuestales&amp;C&amp;P/&amp;N&amp;R&amp;8&amp;Z&amp;F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E214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8.7109375" style="94" customWidth="1"/>
    <col min="2" max="2" width="41.85546875" style="158" customWidth="1"/>
    <col min="3" max="4" width="13.5703125" style="94" hidden="1" customWidth="1" outlineLevel="1"/>
    <col min="5" max="5" width="8.140625" style="94" hidden="1" customWidth="1" outlineLevel="1"/>
    <col min="6" max="7" width="13.5703125" style="94" hidden="1" customWidth="1" outlineLevel="1"/>
    <col min="8" max="8" width="8.140625" style="94" hidden="1" customWidth="1" outlineLevel="1"/>
    <col min="9" max="10" width="13.5703125" style="94" hidden="1" customWidth="1" outlineLevel="1"/>
    <col min="11" max="11" width="8.28515625" style="94" hidden="1" customWidth="1" outlineLevel="1"/>
    <col min="12" max="13" width="13.5703125" style="94" hidden="1" customWidth="1" outlineLevel="1"/>
    <col min="14" max="14" width="12.85546875" style="94" hidden="1" customWidth="1" outlineLevel="1"/>
    <col min="15" max="16" width="13.5703125" style="94" hidden="1" customWidth="1" outlineLevel="1"/>
    <col min="17" max="17" width="8.140625" style="94" hidden="1" customWidth="1" outlineLevel="1"/>
    <col min="18" max="19" width="13.5703125" style="94" hidden="1" customWidth="1" outlineLevel="1"/>
    <col min="20" max="20" width="8.140625" style="94" hidden="1" customWidth="1" outlineLevel="1"/>
    <col min="21" max="22" width="15.28515625" style="94" hidden="1" customWidth="1" outlineLevel="1"/>
    <col min="23" max="23" width="8.28515625" style="94" hidden="1" customWidth="1" outlineLevel="1"/>
    <col min="24" max="25" width="15.28515625" style="94" hidden="1" customWidth="1" outlineLevel="1"/>
    <col min="26" max="26" width="8.28515625" style="94" hidden="1" customWidth="1" outlineLevel="1"/>
    <col min="27" max="28" width="15.28515625" style="94" hidden="1" customWidth="1" outlineLevel="1"/>
    <col min="29" max="29" width="8.28515625" style="94" hidden="1" customWidth="1" outlineLevel="1"/>
    <col min="30" max="31" width="15.28515625" style="94" hidden="1" customWidth="1" outlineLevel="1"/>
    <col min="32" max="32" width="8.28515625" style="94" hidden="1" customWidth="1" outlineLevel="1"/>
    <col min="33" max="34" width="15.28515625" style="94" hidden="1" customWidth="1" outlineLevel="1"/>
    <col min="35" max="35" width="8.28515625" style="94" hidden="1" customWidth="1" outlineLevel="1"/>
    <col min="36" max="37" width="15.28515625" style="94" hidden="1" customWidth="1" outlineLevel="1"/>
    <col min="38" max="38" width="7.85546875" style="94" hidden="1" customWidth="1" outlineLevel="1"/>
    <col min="39" max="40" width="15.28515625" style="94" hidden="1" customWidth="1" outlineLevel="1"/>
    <col min="41" max="41" width="7.85546875" style="94" hidden="1" customWidth="1" outlineLevel="1"/>
    <col min="42" max="43" width="15.28515625" style="94" hidden="1" customWidth="1" outlineLevel="1"/>
    <col min="44" max="44" width="7.85546875" style="94" hidden="1" customWidth="1" outlineLevel="1"/>
    <col min="45" max="46" width="15.28515625" style="94" hidden="1" customWidth="1" outlineLevel="1"/>
    <col min="47" max="47" width="7.85546875" style="94" hidden="1" customWidth="1" outlineLevel="1"/>
    <col min="48" max="49" width="15.28515625" style="94" hidden="1" customWidth="1" outlineLevel="1"/>
    <col min="50" max="50" width="10.7109375" style="94" hidden="1" customWidth="1" outlineLevel="1"/>
    <col min="51" max="52" width="15.28515625" style="94" hidden="1" customWidth="1" outlineLevel="1"/>
    <col min="53" max="53" width="10.7109375" style="94" hidden="1" customWidth="1" outlineLevel="1"/>
    <col min="54" max="55" width="15.28515625" style="94" hidden="1" customWidth="1" outlineLevel="1"/>
    <col min="56" max="56" width="10.7109375" style="94" hidden="1" customWidth="1" outlineLevel="1"/>
    <col min="57" max="58" width="15.28515625" style="94" hidden="1" customWidth="1" outlineLevel="1"/>
    <col min="59" max="59" width="10.7109375" style="94" hidden="1" customWidth="1" outlineLevel="1"/>
    <col min="60" max="61" width="15.28515625" style="94" hidden="1" customWidth="1" outlineLevel="1"/>
    <col min="62" max="62" width="10.7109375" style="94" hidden="1" customWidth="1" outlineLevel="1"/>
    <col min="63" max="63" width="15.28515625" style="94" bestFit="1" customWidth="1" collapsed="1"/>
    <col min="64" max="64" width="15.28515625" style="94" bestFit="1" customWidth="1"/>
    <col min="65" max="65" width="10.7109375" style="94" bestFit="1" customWidth="1"/>
    <col min="66" max="67" width="15.28515625" style="94" bestFit="1" customWidth="1"/>
    <col min="68" max="68" width="10.7109375" style="94" bestFit="1" customWidth="1"/>
    <col min="69" max="70" width="15.28515625" style="94" bestFit="1" customWidth="1"/>
    <col min="71" max="71" width="10.7109375" style="94" bestFit="1" customWidth="1"/>
    <col min="72" max="73" width="16.5703125" style="94" bestFit="1" customWidth="1"/>
    <col min="74" max="74" width="10.7109375" style="94" bestFit="1" customWidth="1"/>
    <col min="75" max="76" width="16.5703125" style="94" bestFit="1" customWidth="1"/>
    <col min="77" max="77" width="10.7109375" style="94" bestFit="1" customWidth="1"/>
    <col min="78" max="79" width="16.5703125" style="94" bestFit="1" customWidth="1"/>
    <col min="80" max="80" width="10.7109375" style="94" bestFit="1" customWidth="1"/>
    <col min="81" max="82" width="16.5703125" style="94" bestFit="1" customWidth="1"/>
    <col min="83" max="83" width="10.7109375" style="94" bestFit="1" customWidth="1"/>
    <col min="84" max="16384" width="11.42578125" style="94"/>
  </cols>
  <sheetData>
    <row r="1" spans="1:83" ht="14.1" customHeight="1" x14ac:dyDescent="0.2">
      <c r="A1" s="453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  <c r="BF1" s="453"/>
      <c r="BG1" s="453"/>
      <c r="BH1" s="453"/>
      <c r="BI1" s="453"/>
      <c r="BJ1" s="453"/>
    </row>
    <row r="2" spans="1:83" ht="56.45" customHeight="1" x14ac:dyDescent="0.2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453"/>
      <c r="BE2" s="453"/>
      <c r="BF2" s="453"/>
      <c r="BG2" s="453"/>
      <c r="BH2" s="453"/>
      <c r="BI2" s="453"/>
      <c r="BJ2" s="453"/>
      <c r="BK2" s="463" t="s">
        <v>556</v>
      </c>
      <c r="BL2" s="463"/>
      <c r="BM2" s="463"/>
      <c r="BN2" s="463"/>
      <c r="BO2" s="463"/>
      <c r="BP2" s="463"/>
      <c r="BQ2" s="463"/>
      <c r="BR2" s="463"/>
      <c r="BS2" s="463"/>
      <c r="BT2" s="463"/>
      <c r="BU2" s="463"/>
      <c r="BV2" s="463"/>
      <c r="BW2" s="463"/>
      <c r="BX2" s="463"/>
      <c r="BY2" s="463"/>
      <c r="BZ2" s="463"/>
      <c r="CA2" s="463"/>
      <c r="CB2" s="463"/>
      <c r="CC2" s="463"/>
      <c r="CD2" s="463"/>
      <c r="CE2" s="463"/>
    </row>
    <row r="3" spans="1:83" ht="27" customHeight="1" x14ac:dyDescent="0.2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49" t="s">
        <v>592</v>
      </c>
      <c r="BL3" s="449"/>
      <c r="BM3" s="449"/>
      <c r="BN3" s="449"/>
      <c r="BO3" s="449"/>
      <c r="BP3" s="449"/>
      <c r="BQ3" s="449"/>
      <c r="BR3" s="449"/>
      <c r="BS3" s="449"/>
      <c r="BT3" s="449"/>
      <c r="BU3" s="449"/>
      <c r="BV3" s="449"/>
      <c r="BW3" s="449"/>
      <c r="BX3" s="449"/>
      <c r="BY3" s="449"/>
      <c r="BZ3" s="449"/>
      <c r="CA3" s="449"/>
      <c r="CB3" s="449"/>
      <c r="CC3" s="449"/>
      <c r="CD3" s="449"/>
      <c r="CE3" s="418"/>
    </row>
    <row r="4" spans="1:83" ht="27" customHeight="1" x14ac:dyDescent="0.2">
      <c r="A4" s="453"/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3"/>
      <c r="BB4" s="453"/>
      <c r="BC4" s="453"/>
      <c r="BD4" s="453"/>
      <c r="BE4" s="453"/>
      <c r="BF4" s="453"/>
      <c r="BG4" s="453"/>
      <c r="BH4" s="453"/>
      <c r="BI4" s="453"/>
      <c r="BJ4" s="453"/>
    </row>
    <row r="5" spans="1:83" ht="35.25" customHeight="1" x14ac:dyDescent="0.2">
      <c r="A5" s="453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  <c r="AS5" s="453"/>
      <c r="AT5" s="453"/>
      <c r="AU5" s="453"/>
      <c r="AV5" s="453"/>
      <c r="AW5" s="453"/>
      <c r="AX5" s="453"/>
      <c r="AY5" s="453"/>
      <c r="AZ5" s="453"/>
      <c r="BA5" s="453"/>
      <c r="BB5" s="453"/>
      <c r="BC5" s="453"/>
      <c r="BD5" s="453"/>
      <c r="BE5" s="453"/>
      <c r="BF5" s="453"/>
      <c r="BG5" s="453"/>
      <c r="BH5" s="453"/>
      <c r="BI5" s="453"/>
      <c r="BJ5" s="453"/>
    </row>
    <row r="6" spans="1:83" ht="9.75" customHeight="1" thickBot="1" x14ac:dyDescent="0.25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40"/>
      <c r="AV6" s="440"/>
      <c r="AW6" s="440"/>
      <c r="AX6" s="440"/>
      <c r="AY6" s="440"/>
      <c r="AZ6" s="440"/>
      <c r="BA6" s="440"/>
      <c r="BB6" s="440"/>
      <c r="BC6" s="440"/>
      <c r="BD6" s="440"/>
      <c r="BE6" s="440"/>
      <c r="BF6" s="440"/>
      <c r="BG6" s="440"/>
      <c r="BH6" s="440"/>
      <c r="BI6" s="440"/>
      <c r="BJ6" s="44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</row>
    <row r="7" spans="1:83" ht="14.1" customHeight="1" thickBot="1" x14ac:dyDescent="0.25">
      <c r="A7" s="467" t="s">
        <v>504</v>
      </c>
      <c r="B7" s="469"/>
      <c r="C7" s="467">
        <v>1990</v>
      </c>
      <c r="D7" s="468"/>
      <c r="E7" s="469"/>
      <c r="F7" s="467">
        <v>1991</v>
      </c>
      <c r="G7" s="468"/>
      <c r="H7" s="469"/>
      <c r="I7" s="467">
        <v>1992</v>
      </c>
      <c r="J7" s="468"/>
      <c r="K7" s="469"/>
      <c r="L7" s="467">
        <v>1993</v>
      </c>
      <c r="M7" s="468"/>
      <c r="N7" s="469"/>
      <c r="O7" s="467">
        <v>1994</v>
      </c>
      <c r="P7" s="468"/>
      <c r="Q7" s="469"/>
      <c r="R7" s="467">
        <v>1995</v>
      </c>
      <c r="S7" s="468"/>
      <c r="T7" s="469"/>
      <c r="U7" s="467">
        <v>1996</v>
      </c>
      <c r="V7" s="468"/>
      <c r="W7" s="469"/>
      <c r="X7" s="467">
        <v>1997</v>
      </c>
      <c r="Y7" s="468"/>
      <c r="Z7" s="469"/>
      <c r="AA7" s="467">
        <v>1998</v>
      </c>
      <c r="AB7" s="468"/>
      <c r="AC7" s="469"/>
      <c r="AD7" s="467">
        <v>1999</v>
      </c>
      <c r="AE7" s="468"/>
      <c r="AF7" s="469"/>
      <c r="AG7" s="467">
        <v>2000</v>
      </c>
      <c r="AH7" s="468"/>
      <c r="AI7" s="469"/>
      <c r="AJ7" s="467">
        <v>2001</v>
      </c>
      <c r="AK7" s="468"/>
      <c r="AL7" s="469"/>
      <c r="AM7" s="467">
        <v>2002</v>
      </c>
      <c r="AN7" s="468"/>
      <c r="AO7" s="469"/>
      <c r="AP7" s="467">
        <v>2003</v>
      </c>
      <c r="AQ7" s="468"/>
      <c r="AR7" s="469"/>
      <c r="AS7" s="467">
        <v>2004</v>
      </c>
      <c r="AT7" s="468"/>
      <c r="AU7" s="469"/>
      <c r="AV7" s="467">
        <v>2005</v>
      </c>
      <c r="AW7" s="468"/>
      <c r="AX7" s="469"/>
      <c r="AY7" s="467">
        <v>2006</v>
      </c>
      <c r="AZ7" s="468"/>
      <c r="BA7" s="469"/>
      <c r="BB7" s="467">
        <v>2007</v>
      </c>
      <c r="BC7" s="468"/>
      <c r="BD7" s="469"/>
      <c r="BE7" s="467">
        <v>2008</v>
      </c>
      <c r="BF7" s="468"/>
      <c r="BG7" s="469"/>
      <c r="BH7" s="467">
        <v>2009</v>
      </c>
      <c r="BI7" s="468"/>
      <c r="BJ7" s="469"/>
      <c r="BK7" s="467">
        <v>2010</v>
      </c>
      <c r="BL7" s="468"/>
      <c r="BM7" s="469"/>
      <c r="BN7" s="467">
        <v>2011</v>
      </c>
      <c r="BO7" s="468"/>
      <c r="BP7" s="469"/>
      <c r="BQ7" s="467">
        <v>2012</v>
      </c>
      <c r="BR7" s="468"/>
      <c r="BS7" s="469"/>
      <c r="BT7" s="467">
        <v>2013</v>
      </c>
      <c r="BU7" s="468"/>
      <c r="BV7" s="469"/>
      <c r="BW7" s="467">
        <v>2014</v>
      </c>
      <c r="BX7" s="468"/>
      <c r="BY7" s="469"/>
      <c r="BZ7" s="467">
        <v>2015</v>
      </c>
      <c r="CA7" s="468"/>
      <c r="CB7" s="469"/>
      <c r="CC7" s="467">
        <v>2016</v>
      </c>
      <c r="CD7" s="468"/>
      <c r="CE7" s="469"/>
    </row>
    <row r="8" spans="1:83" ht="14.1" customHeight="1" thickBot="1" x14ac:dyDescent="0.25">
      <c r="A8" s="470"/>
      <c r="B8" s="471"/>
      <c r="C8" s="464" t="s">
        <v>488</v>
      </c>
      <c r="D8" s="465"/>
      <c r="E8" s="466"/>
      <c r="F8" s="464" t="s">
        <v>488</v>
      </c>
      <c r="G8" s="465"/>
      <c r="H8" s="466"/>
      <c r="I8" s="464" t="s">
        <v>488</v>
      </c>
      <c r="J8" s="465"/>
      <c r="K8" s="466"/>
      <c r="L8" s="464" t="s">
        <v>488</v>
      </c>
      <c r="M8" s="465"/>
      <c r="N8" s="466"/>
      <c r="O8" s="464" t="s">
        <v>488</v>
      </c>
      <c r="P8" s="465"/>
      <c r="Q8" s="466"/>
      <c r="R8" s="464" t="s">
        <v>488</v>
      </c>
      <c r="S8" s="465"/>
      <c r="T8" s="466"/>
      <c r="U8" s="464" t="s">
        <v>488</v>
      </c>
      <c r="V8" s="465"/>
      <c r="W8" s="466"/>
      <c r="X8" s="464" t="s">
        <v>488</v>
      </c>
      <c r="Y8" s="465"/>
      <c r="Z8" s="466"/>
      <c r="AA8" s="464" t="s">
        <v>488</v>
      </c>
      <c r="AB8" s="465"/>
      <c r="AC8" s="466"/>
      <c r="AD8" s="464" t="s">
        <v>488</v>
      </c>
      <c r="AE8" s="465"/>
      <c r="AF8" s="466"/>
      <c r="AG8" s="464" t="s">
        <v>488</v>
      </c>
      <c r="AH8" s="465"/>
      <c r="AI8" s="466"/>
      <c r="AJ8" s="464" t="s">
        <v>488</v>
      </c>
      <c r="AK8" s="465"/>
      <c r="AL8" s="466"/>
      <c r="AM8" s="464" t="s">
        <v>488</v>
      </c>
      <c r="AN8" s="465"/>
      <c r="AO8" s="466"/>
      <c r="AP8" s="464" t="s">
        <v>488</v>
      </c>
      <c r="AQ8" s="465"/>
      <c r="AR8" s="466"/>
      <c r="AS8" s="464" t="s">
        <v>488</v>
      </c>
      <c r="AT8" s="465"/>
      <c r="AU8" s="466"/>
      <c r="AV8" s="464" t="s">
        <v>488</v>
      </c>
      <c r="AW8" s="465"/>
      <c r="AX8" s="466"/>
      <c r="AY8" s="464" t="s">
        <v>488</v>
      </c>
      <c r="AZ8" s="465"/>
      <c r="BA8" s="466"/>
      <c r="BB8" s="464" t="s">
        <v>488</v>
      </c>
      <c r="BC8" s="465"/>
      <c r="BD8" s="466"/>
      <c r="BE8" s="464" t="s">
        <v>488</v>
      </c>
      <c r="BF8" s="465"/>
      <c r="BG8" s="466"/>
      <c r="BH8" s="464" t="s">
        <v>488</v>
      </c>
      <c r="BI8" s="465"/>
      <c r="BJ8" s="466"/>
      <c r="BK8" s="464" t="s">
        <v>488</v>
      </c>
      <c r="BL8" s="465"/>
      <c r="BM8" s="466"/>
      <c r="BN8" s="464" t="s">
        <v>488</v>
      </c>
      <c r="BO8" s="465"/>
      <c r="BP8" s="466"/>
      <c r="BQ8" s="464" t="s">
        <v>488</v>
      </c>
      <c r="BR8" s="465"/>
      <c r="BS8" s="466"/>
      <c r="BT8" s="464" t="s">
        <v>488</v>
      </c>
      <c r="BU8" s="465"/>
      <c r="BV8" s="466"/>
      <c r="BW8" s="464" t="s">
        <v>488</v>
      </c>
      <c r="BX8" s="465"/>
      <c r="BY8" s="466"/>
      <c r="BZ8" s="464" t="s">
        <v>488</v>
      </c>
      <c r="CA8" s="465"/>
      <c r="CB8" s="466"/>
      <c r="CC8" s="464" t="s">
        <v>488</v>
      </c>
      <c r="CD8" s="465"/>
      <c r="CE8" s="466"/>
    </row>
    <row r="9" spans="1:83" ht="14.1" customHeight="1" thickBot="1" x14ac:dyDescent="0.25">
      <c r="A9" s="381" t="s">
        <v>517</v>
      </c>
      <c r="B9" s="292" t="s">
        <v>269</v>
      </c>
      <c r="C9" s="266" t="s">
        <v>518</v>
      </c>
      <c r="D9" s="267" t="s">
        <v>519</v>
      </c>
      <c r="E9" s="268" t="s">
        <v>489</v>
      </c>
      <c r="F9" s="266" t="s">
        <v>518</v>
      </c>
      <c r="G9" s="267" t="s">
        <v>519</v>
      </c>
      <c r="H9" s="268" t="s">
        <v>489</v>
      </c>
      <c r="I9" s="266" t="s">
        <v>518</v>
      </c>
      <c r="J9" s="267" t="s">
        <v>519</v>
      </c>
      <c r="K9" s="268" t="s">
        <v>489</v>
      </c>
      <c r="L9" s="266" t="s">
        <v>518</v>
      </c>
      <c r="M9" s="267" t="s">
        <v>519</v>
      </c>
      <c r="N9" s="268" t="s">
        <v>489</v>
      </c>
      <c r="O9" s="266" t="s">
        <v>518</v>
      </c>
      <c r="P9" s="267" t="s">
        <v>519</v>
      </c>
      <c r="Q9" s="268" t="s">
        <v>489</v>
      </c>
      <c r="R9" s="266" t="s">
        <v>518</v>
      </c>
      <c r="S9" s="267" t="s">
        <v>519</v>
      </c>
      <c r="T9" s="268" t="s">
        <v>489</v>
      </c>
      <c r="U9" s="266" t="s">
        <v>518</v>
      </c>
      <c r="V9" s="267" t="s">
        <v>519</v>
      </c>
      <c r="W9" s="268" t="s">
        <v>489</v>
      </c>
      <c r="X9" s="266" t="s">
        <v>518</v>
      </c>
      <c r="Y9" s="267" t="s">
        <v>519</v>
      </c>
      <c r="Z9" s="268" t="s">
        <v>489</v>
      </c>
      <c r="AA9" s="266" t="s">
        <v>518</v>
      </c>
      <c r="AB9" s="267" t="s">
        <v>15</v>
      </c>
      <c r="AC9" s="268" t="s">
        <v>489</v>
      </c>
      <c r="AD9" s="266" t="s">
        <v>518</v>
      </c>
      <c r="AE9" s="267" t="s">
        <v>578</v>
      </c>
      <c r="AF9" s="268" t="s">
        <v>489</v>
      </c>
      <c r="AG9" s="266" t="s">
        <v>518</v>
      </c>
      <c r="AH9" s="267" t="s">
        <v>578</v>
      </c>
      <c r="AI9" s="268" t="s">
        <v>232</v>
      </c>
      <c r="AJ9" s="266" t="s">
        <v>518</v>
      </c>
      <c r="AK9" s="267" t="s">
        <v>578</v>
      </c>
      <c r="AL9" s="268" t="s">
        <v>232</v>
      </c>
      <c r="AM9" s="266" t="s">
        <v>518</v>
      </c>
      <c r="AN9" s="267" t="s">
        <v>578</v>
      </c>
      <c r="AO9" s="268" t="s">
        <v>232</v>
      </c>
      <c r="AP9" s="266" t="s">
        <v>518</v>
      </c>
      <c r="AQ9" s="267" t="s">
        <v>578</v>
      </c>
      <c r="AR9" s="268" t="s">
        <v>232</v>
      </c>
      <c r="AS9" s="266" t="s">
        <v>518</v>
      </c>
      <c r="AT9" s="267" t="s">
        <v>578</v>
      </c>
      <c r="AU9" s="268" t="s">
        <v>232</v>
      </c>
      <c r="AV9" s="266" t="s">
        <v>518</v>
      </c>
      <c r="AW9" s="267" t="s">
        <v>578</v>
      </c>
      <c r="AX9" s="268" t="s">
        <v>489</v>
      </c>
      <c r="AY9" s="266" t="s">
        <v>518</v>
      </c>
      <c r="AZ9" s="267" t="s">
        <v>578</v>
      </c>
      <c r="BA9" s="268" t="s">
        <v>489</v>
      </c>
      <c r="BB9" s="266" t="s">
        <v>518</v>
      </c>
      <c r="BC9" s="267" t="s">
        <v>578</v>
      </c>
      <c r="BD9" s="268" t="s">
        <v>489</v>
      </c>
      <c r="BE9" s="266" t="s">
        <v>518</v>
      </c>
      <c r="BF9" s="267" t="s">
        <v>578</v>
      </c>
      <c r="BG9" s="268" t="s">
        <v>489</v>
      </c>
      <c r="BH9" s="266" t="s">
        <v>518</v>
      </c>
      <c r="BI9" s="267" t="s">
        <v>578</v>
      </c>
      <c r="BJ9" s="268" t="s">
        <v>489</v>
      </c>
      <c r="BK9" s="266" t="s">
        <v>518</v>
      </c>
      <c r="BL9" s="267" t="s">
        <v>578</v>
      </c>
      <c r="BM9" s="268" t="s">
        <v>489</v>
      </c>
      <c r="BN9" s="266" t="s">
        <v>518</v>
      </c>
      <c r="BO9" s="267" t="s">
        <v>578</v>
      </c>
      <c r="BP9" s="268" t="s">
        <v>489</v>
      </c>
      <c r="BQ9" s="266" t="s">
        <v>518</v>
      </c>
      <c r="BR9" s="267" t="s">
        <v>578</v>
      </c>
      <c r="BS9" s="268" t="s">
        <v>489</v>
      </c>
      <c r="BT9" s="266" t="s">
        <v>518</v>
      </c>
      <c r="BU9" s="267" t="s">
        <v>578</v>
      </c>
      <c r="BV9" s="268" t="s">
        <v>489</v>
      </c>
      <c r="BW9" s="266" t="s">
        <v>518</v>
      </c>
      <c r="BX9" s="267" t="s">
        <v>578</v>
      </c>
      <c r="BY9" s="268" t="s">
        <v>489</v>
      </c>
      <c r="BZ9" s="266" t="s">
        <v>518</v>
      </c>
      <c r="CA9" s="267" t="s">
        <v>578</v>
      </c>
      <c r="CB9" s="268" t="s">
        <v>489</v>
      </c>
      <c r="CC9" s="266" t="s">
        <v>518</v>
      </c>
      <c r="CD9" s="267" t="s">
        <v>578</v>
      </c>
      <c r="CE9" s="268" t="s">
        <v>489</v>
      </c>
    </row>
    <row r="10" spans="1:83" ht="14.1" customHeight="1" x14ac:dyDescent="0.2">
      <c r="A10" s="382" t="s">
        <v>16</v>
      </c>
      <c r="B10" s="298" t="s">
        <v>560</v>
      </c>
      <c r="C10" s="201">
        <v>99747595.099999994</v>
      </c>
      <c r="D10" s="202">
        <v>94909201.5</v>
      </c>
      <c r="E10" s="220">
        <v>95.149363154921815</v>
      </c>
      <c r="F10" s="201">
        <v>144602958</v>
      </c>
      <c r="G10" s="202">
        <v>133041326.5</v>
      </c>
      <c r="H10" s="220">
        <v>92.00456777654577</v>
      </c>
      <c r="I10" s="201">
        <v>208624956</v>
      </c>
      <c r="J10" s="202">
        <v>191701745</v>
      </c>
      <c r="K10" s="220">
        <v>91.888213507879655</v>
      </c>
      <c r="L10" s="201">
        <v>264833441</v>
      </c>
      <c r="M10" s="202">
        <v>253217858</v>
      </c>
      <c r="N10" s="220">
        <v>95.614004426276367</v>
      </c>
      <c r="O10" s="201">
        <v>396804699.69999999</v>
      </c>
      <c r="P10" s="202">
        <v>461658420.69999999</v>
      </c>
      <c r="Q10" s="220">
        <v>116.34399014150587</v>
      </c>
      <c r="R10" s="201">
        <v>510406230.39999998</v>
      </c>
      <c r="S10" s="202">
        <v>541964023</v>
      </c>
      <c r="T10" s="220">
        <v>106.18287762186375</v>
      </c>
      <c r="U10" s="201">
        <v>806782412.89999998</v>
      </c>
      <c r="V10" s="202">
        <v>758872140.10000002</v>
      </c>
      <c r="W10" s="220">
        <v>94.061562072506604</v>
      </c>
      <c r="X10" s="201">
        <v>944287000</v>
      </c>
      <c r="Y10" s="202">
        <v>943256302</v>
      </c>
      <c r="Z10" s="220">
        <v>99.89084907448688</v>
      </c>
      <c r="AA10" s="201">
        <v>1208865000</v>
      </c>
      <c r="AB10" s="202">
        <v>1158308093</v>
      </c>
      <c r="AC10" s="220">
        <v>95.817820269426278</v>
      </c>
      <c r="AD10" s="201">
        <v>1270414770</v>
      </c>
      <c r="AE10" s="202">
        <v>1262013492.145</v>
      </c>
      <c r="AF10" s="220">
        <v>99.338698033635112</v>
      </c>
      <c r="AG10" s="201">
        <v>1342134124</v>
      </c>
      <c r="AH10" s="202">
        <v>1339472386.1470001</v>
      </c>
      <c r="AI10" s="220">
        <v>99.801678699214719</v>
      </c>
      <c r="AJ10" s="201">
        <v>1404015074</v>
      </c>
      <c r="AK10" s="202">
        <v>1402037646.483</v>
      </c>
      <c r="AL10" s="220">
        <v>99.859159096393014</v>
      </c>
      <c r="AM10" s="201">
        <v>1606998494.2320004</v>
      </c>
      <c r="AN10" s="202">
        <v>1630637937.6900003</v>
      </c>
      <c r="AO10" s="220">
        <v>101.47103084059188</v>
      </c>
      <c r="AP10" s="201">
        <v>2001952755.5870001</v>
      </c>
      <c r="AQ10" s="202">
        <v>2111046985.8559999</v>
      </c>
      <c r="AR10" s="220">
        <v>105.44939084923671</v>
      </c>
      <c r="AS10" s="201">
        <v>2254823775.3889999</v>
      </c>
      <c r="AT10" s="202">
        <v>2450582271.553</v>
      </c>
      <c r="AU10" s="220">
        <v>108.68176477029688</v>
      </c>
      <c r="AV10" s="201">
        <v>2544964099</v>
      </c>
      <c r="AW10" s="202">
        <v>2751648315</v>
      </c>
      <c r="AX10" s="220">
        <v>108.12130183216388</v>
      </c>
      <c r="AY10" s="201">
        <v>2840339933</v>
      </c>
      <c r="AZ10" s="202">
        <v>3156297464.2999997</v>
      </c>
      <c r="BA10" s="220">
        <v>111.12393371050773</v>
      </c>
      <c r="BB10" s="201">
        <v>3201431654</v>
      </c>
      <c r="BC10" s="202">
        <v>3738223697</v>
      </c>
      <c r="BD10" s="220">
        <v>116.76724981241784</v>
      </c>
      <c r="BE10" s="201">
        <v>3592812200</v>
      </c>
      <c r="BF10" s="202">
        <v>4106998030</v>
      </c>
      <c r="BG10" s="220">
        <v>114.31151425059178</v>
      </c>
      <c r="BH10" s="201">
        <v>4308676703</v>
      </c>
      <c r="BI10" s="202">
        <v>4140958334.5710006</v>
      </c>
      <c r="BJ10" s="220">
        <v>96.107427407764845</v>
      </c>
      <c r="BK10" s="201">
        <v>4433612393.3070002</v>
      </c>
      <c r="BL10" s="202">
        <v>4661896481</v>
      </c>
      <c r="BM10" s="220">
        <v>105.14894103141759</v>
      </c>
      <c r="BN10" s="201">
        <v>4891277280</v>
      </c>
      <c r="BO10" s="202">
        <v>5171604845.9589996</v>
      </c>
      <c r="BP10" s="220">
        <v>105.73117306404269</v>
      </c>
      <c r="BQ10" s="201">
        <v>5505965998</v>
      </c>
      <c r="BR10" s="202">
        <v>5613032691</v>
      </c>
      <c r="BS10" s="220">
        <v>101.94455783124872</v>
      </c>
      <c r="BT10" s="201">
        <v>5970363728.624999</v>
      </c>
      <c r="BU10" s="202">
        <v>6223557159.6210003</v>
      </c>
      <c r="BV10" s="220">
        <v>104.24083761902247</v>
      </c>
      <c r="BW10" s="201">
        <v>6467051941</v>
      </c>
      <c r="BX10" s="202">
        <v>6767027057.3190002</v>
      </c>
      <c r="BY10" s="220">
        <v>104.63851410280485</v>
      </c>
      <c r="BZ10" s="201">
        <v>7318011095</v>
      </c>
      <c r="CA10" s="202">
        <v>7320446878.5370016</v>
      </c>
      <c r="CB10" s="220">
        <v>100.03328477513058</v>
      </c>
      <c r="CC10" s="201">
        <v>7549562385.974</v>
      </c>
      <c r="CD10" s="202">
        <v>7863770731.2534294</v>
      </c>
      <c r="CE10" s="220">
        <v>104.1619411724206</v>
      </c>
    </row>
    <row r="11" spans="1:83" ht="14.1" customHeight="1" x14ac:dyDescent="0.2">
      <c r="A11" s="383" t="s">
        <v>17</v>
      </c>
      <c r="B11" s="301" t="s">
        <v>561</v>
      </c>
      <c r="C11" s="195">
        <v>81848531.099999994</v>
      </c>
      <c r="D11" s="196">
        <v>77206885.599999994</v>
      </c>
      <c r="E11" s="197">
        <v>94.328981305322415</v>
      </c>
      <c r="F11" s="195">
        <v>115957082</v>
      </c>
      <c r="G11" s="196">
        <v>107390739.7</v>
      </c>
      <c r="H11" s="197">
        <v>92.61248890343758</v>
      </c>
      <c r="I11" s="195">
        <v>161706169</v>
      </c>
      <c r="J11" s="196">
        <v>153941187</v>
      </c>
      <c r="K11" s="197">
        <v>95.198091669588678</v>
      </c>
      <c r="L11" s="195">
        <v>206823587</v>
      </c>
      <c r="M11" s="196">
        <v>199549866</v>
      </c>
      <c r="N11" s="197">
        <v>96.483127913258755</v>
      </c>
      <c r="O11" s="195">
        <v>359837753.69999999</v>
      </c>
      <c r="P11" s="196">
        <v>433185732.69999999</v>
      </c>
      <c r="Q11" s="197">
        <v>120.38362518824273</v>
      </c>
      <c r="R11" s="195">
        <v>472479019.19999999</v>
      </c>
      <c r="S11" s="196">
        <v>498485077</v>
      </c>
      <c r="T11" s="197">
        <v>105.50417198292391</v>
      </c>
      <c r="U11" s="195">
        <v>762908414.29999995</v>
      </c>
      <c r="V11" s="196">
        <v>714989629</v>
      </c>
      <c r="W11" s="197">
        <v>93.718933439216627</v>
      </c>
      <c r="X11" s="195">
        <v>885872000</v>
      </c>
      <c r="Y11" s="196">
        <v>895130195</v>
      </c>
      <c r="Z11" s="197">
        <v>101.04509398649016</v>
      </c>
      <c r="AA11" s="195">
        <v>1132834000</v>
      </c>
      <c r="AB11" s="196">
        <v>1101848991</v>
      </c>
      <c r="AC11" s="197">
        <v>97.264823531073404</v>
      </c>
      <c r="AD11" s="195">
        <v>1200107752</v>
      </c>
      <c r="AE11" s="196">
        <v>1179097895.3789999</v>
      </c>
      <c r="AF11" s="197">
        <v>98.249335812889569</v>
      </c>
      <c r="AG11" s="195">
        <v>1277366128</v>
      </c>
      <c r="AH11" s="196">
        <v>1274278053.898</v>
      </c>
      <c r="AI11" s="197">
        <v>99.75824675210113</v>
      </c>
      <c r="AJ11" s="195">
        <v>1344268560</v>
      </c>
      <c r="AK11" s="196">
        <v>1346904081</v>
      </c>
      <c r="AL11" s="197">
        <v>100.19605613628278</v>
      </c>
      <c r="AM11" s="195">
        <v>1539328785.0000002</v>
      </c>
      <c r="AN11" s="196">
        <v>1568226093.0000002</v>
      </c>
      <c r="AO11" s="197">
        <v>101.87726678547105</v>
      </c>
      <c r="AP11" s="195">
        <v>1938362024.1330001</v>
      </c>
      <c r="AQ11" s="196">
        <v>2039856665.753</v>
      </c>
      <c r="AR11" s="197">
        <v>105.23610349131746</v>
      </c>
      <c r="AS11" s="195">
        <v>2185300150.5939999</v>
      </c>
      <c r="AT11" s="196">
        <v>2365308413.0120001</v>
      </c>
      <c r="AU11" s="197">
        <v>108.23723287480995</v>
      </c>
      <c r="AV11" s="195">
        <v>2465742675</v>
      </c>
      <c r="AW11" s="196">
        <v>2645765975</v>
      </c>
      <c r="AX11" s="197">
        <v>107.30097677366111</v>
      </c>
      <c r="AY11" s="195">
        <v>2731511656</v>
      </c>
      <c r="AZ11" s="196">
        <v>3017725005.9999995</v>
      </c>
      <c r="BA11" s="197">
        <v>110.478203502127</v>
      </c>
      <c r="BB11" s="195">
        <v>3028737385</v>
      </c>
      <c r="BC11" s="196">
        <v>3519982458</v>
      </c>
      <c r="BD11" s="197">
        <v>116.21946740687787</v>
      </c>
      <c r="BE11" s="195">
        <v>3391255710</v>
      </c>
      <c r="BF11" s="196">
        <v>3838755731</v>
      </c>
      <c r="BG11" s="197">
        <v>113.19570269149655</v>
      </c>
      <c r="BH11" s="195">
        <v>4055324278</v>
      </c>
      <c r="BI11" s="196">
        <v>3874261945.9710007</v>
      </c>
      <c r="BJ11" s="197">
        <v>95.535194731251053</v>
      </c>
      <c r="BK11" s="195">
        <v>4006969040.3070002</v>
      </c>
      <c r="BL11" s="196">
        <v>4193031265</v>
      </c>
      <c r="BM11" s="197">
        <v>104.64346549277917</v>
      </c>
      <c r="BN11" s="195">
        <v>4288847816</v>
      </c>
      <c r="BO11" s="196">
        <v>4646182305.9589996</v>
      </c>
      <c r="BP11" s="197">
        <v>108.33171297489098</v>
      </c>
      <c r="BQ11" s="195">
        <v>4999822304</v>
      </c>
      <c r="BR11" s="196">
        <v>5098822009</v>
      </c>
      <c r="BS11" s="197">
        <v>101.98006446990722</v>
      </c>
      <c r="BT11" s="195">
        <v>5455009002.999999</v>
      </c>
      <c r="BU11" s="196">
        <v>5527549242.4920006</v>
      </c>
      <c r="BV11" s="197">
        <v>101.3297913798512</v>
      </c>
      <c r="BW11" s="195">
        <v>5945169239</v>
      </c>
      <c r="BX11" s="196">
        <v>6082409643.2920008</v>
      </c>
      <c r="BY11" s="197">
        <v>102.30843561848013</v>
      </c>
      <c r="BZ11" s="195">
        <v>6742102110</v>
      </c>
      <c r="CA11" s="196">
        <v>6681436151.7260017</v>
      </c>
      <c r="CB11" s="197">
        <v>99.100192235534109</v>
      </c>
      <c r="CC11" s="195">
        <v>6838260288</v>
      </c>
      <c r="CD11" s="196">
        <v>7221388790.54</v>
      </c>
      <c r="CE11" s="197">
        <v>105.60271891393673</v>
      </c>
    </row>
    <row r="12" spans="1:83" ht="14.1" customHeight="1" x14ac:dyDescent="0.2">
      <c r="A12" s="384" t="s">
        <v>19</v>
      </c>
      <c r="B12" s="396" t="s">
        <v>20</v>
      </c>
      <c r="C12" s="103">
        <v>14294117.1</v>
      </c>
      <c r="D12" s="182">
        <v>13925313.6</v>
      </c>
      <c r="E12" s="185">
        <v>97.419893111131714</v>
      </c>
      <c r="F12" s="103">
        <v>23107537</v>
      </c>
      <c r="G12" s="182">
        <v>22195443</v>
      </c>
      <c r="H12" s="185">
        <v>96.052828996876656</v>
      </c>
      <c r="I12" s="103">
        <v>40543900</v>
      </c>
      <c r="J12" s="182">
        <v>37347833</v>
      </c>
      <c r="K12" s="185">
        <v>92.117021302834701</v>
      </c>
      <c r="L12" s="103">
        <v>55112278</v>
      </c>
      <c r="M12" s="182">
        <v>45661555</v>
      </c>
      <c r="N12" s="185">
        <v>82.851873769398537</v>
      </c>
      <c r="O12" s="103">
        <v>86781753.700000003</v>
      </c>
      <c r="P12" s="182">
        <v>98428922.299999997</v>
      </c>
      <c r="Q12" s="185">
        <v>113.42121829003784</v>
      </c>
      <c r="R12" s="103">
        <v>135000000</v>
      </c>
      <c r="S12" s="182">
        <v>127933556</v>
      </c>
      <c r="T12" s="185">
        <v>94.76559703703704</v>
      </c>
      <c r="U12" s="103">
        <v>182501614.90000001</v>
      </c>
      <c r="V12" s="182">
        <v>161018384</v>
      </c>
      <c r="W12" s="185">
        <v>88.228470793657621</v>
      </c>
      <c r="X12" s="103">
        <v>230083000</v>
      </c>
      <c r="Y12" s="182">
        <v>224317960</v>
      </c>
      <c r="Z12" s="185">
        <v>97.494365076950501</v>
      </c>
      <c r="AA12" s="103">
        <v>286667000</v>
      </c>
      <c r="AB12" s="182">
        <v>294523299</v>
      </c>
      <c r="AC12" s="185">
        <v>102.74056623189973</v>
      </c>
      <c r="AD12" s="103">
        <v>336404000</v>
      </c>
      <c r="AE12" s="182">
        <v>344719617.54299998</v>
      </c>
      <c r="AF12" s="185">
        <v>102.47191399121294</v>
      </c>
      <c r="AG12" s="103">
        <v>340000000</v>
      </c>
      <c r="AH12" s="182">
        <v>342175936.12099999</v>
      </c>
      <c r="AI12" s="185">
        <v>100.63998121205881</v>
      </c>
      <c r="AJ12" s="103">
        <v>347625505</v>
      </c>
      <c r="AK12" s="182">
        <v>348358657</v>
      </c>
      <c r="AL12" s="185">
        <v>100.21090282198944</v>
      </c>
      <c r="AM12" s="103">
        <v>403121603.63999999</v>
      </c>
      <c r="AN12" s="182">
        <v>419404418.26999998</v>
      </c>
      <c r="AO12" s="185">
        <v>104.03918184562022</v>
      </c>
      <c r="AP12" s="103">
        <v>457440000</v>
      </c>
      <c r="AQ12" s="182">
        <v>466373304.11699998</v>
      </c>
      <c r="AR12" s="185">
        <v>101.95289089651101</v>
      </c>
      <c r="AS12" s="103">
        <v>529000000</v>
      </c>
      <c r="AT12" s="182">
        <v>536253562.22299999</v>
      </c>
      <c r="AU12" s="185">
        <v>101.37118378506615</v>
      </c>
      <c r="AV12" s="103">
        <v>562861072</v>
      </c>
      <c r="AW12" s="182">
        <v>588263556</v>
      </c>
      <c r="AX12" s="185">
        <v>104.51310017048043</v>
      </c>
      <c r="AY12" s="103">
        <v>591134909</v>
      </c>
      <c r="AZ12" s="182">
        <v>639927889.29999995</v>
      </c>
      <c r="BA12" s="185">
        <v>108.25411924708375</v>
      </c>
      <c r="BB12" s="103">
        <v>661260000</v>
      </c>
      <c r="BC12" s="182">
        <v>736934174</v>
      </c>
      <c r="BD12" s="185">
        <v>111.4439364244019</v>
      </c>
      <c r="BE12" s="103">
        <v>728020000</v>
      </c>
      <c r="BF12" s="182">
        <v>761374094</v>
      </c>
      <c r="BG12" s="185">
        <v>104.58148045383369</v>
      </c>
      <c r="BH12" s="103">
        <v>731969481</v>
      </c>
      <c r="BI12" s="182">
        <v>757858882.23399997</v>
      </c>
      <c r="BJ12" s="185">
        <v>103.53695091202853</v>
      </c>
      <c r="BK12" s="103">
        <v>768709601</v>
      </c>
      <c r="BL12" s="182">
        <v>909883137</v>
      </c>
      <c r="BM12" s="185">
        <v>118.36500231249225</v>
      </c>
      <c r="BN12" s="103">
        <v>961895000</v>
      </c>
      <c r="BO12" s="182">
        <v>1074713466</v>
      </c>
      <c r="BP12" s="185">
        <v>111.72877143555169</v>
      </c>
      <c r="BQ12" s="103">
        <v>1169257206</v>
      </c>
      <c r="BR12" s="182">
        <v>1217425319</v>
      </c>
      <c r="BS12" s="185">
        <v>104.1195480988124</v>
      </c>
      <c r="BT12" s="103">
        <v>1447353700.3239999</v>
      </c>
      <c r="BU12" s="182">
        <v>1439369223.29</v>
      </c>
      <c r="BV12" s="185">
        <v>99.4483396123413</v>
      </c>
      <c r="BW12" s="103">
        <v>1638503985</v>
      </c>
      <c r="BX12" s="182">
        <v>1733327429.099</v>
      </c>
      <c r="BY12" s="185">
        <v>105.78719642839319</v>
      </c>
      <c r="BZ12" s="103">
        <v>2097886119</v>
      </c>
      <c r="CA12" s="182">
        <v>2011529997.1270001</v>
      </c>
      <c r="CB12" s="185">
        <v>95.883660171498576</v>
      </c>
      <c r="CC12" s="103">
        <v>2077637833</v>
      </c>
      <c r="CD12" s="182">
        <v>2226793013.8530002</v>
      </c>
      <c r="CE12" s="185">
        <v>107.17907512483194</v>
      </c>
    </row>
    <row r="13" spans="1:83" ht="14.1" customHeight="1" x14ac:dyDescent="0.2">
      <c r="A13" s="384" t="s">
        <v>21</v>
      </c>
      <c r="B13" s="396" t="s">
        <v>22</v>
      </c>
      <c r="C13" s="103">
        <v>36289570</v>
      </c>
      <c r="D13" s="182">
        <v>34817385.700000003</v>
      </c>
      <c r="E13" s="185">
        <v>95.943230244943663</v>
      </c>
      <c r="F13" s="103">
        <v>51052172</v>
      </c>
      <c r="G13" s="182">
        <v>48846240.800000004</v>
      </c>
      <c r="H13" s="185">
        <v>95.679064937726849</v>
      </c>
      <c r="I13" s="103">
        <v>66012456</v>
      </c>
      <c r="J13" s="182">
        <v>64494750</v>
      </c>
      <c r="K13" s="185">
        <v>97.70087936131327</v>
      </c>
      <c r="L13" s="103">
        <v>81451688</v>
      </c>
      <c r="M13" s="182">
        <v>86366415</v>
      </c>
      <c r="N13" s="185">
        <v>106.03391669427404</v>
      </c>
      <c r="O13" s="103">
        <v>172198000</v>
      </c>
      <c r="P13" s="182">
        <v>192277021.59999999</v>
      </c>
      <c r="Q13" s="185">
        <v>111.66042671808034</v>
      </c>
      <c r="R13" s="103">
        <v>194204813.19999999</v>
      </c>
      <c r="S13" s="182">
        <v>223010100</v>
      </c>
      <c r="T13" s="185">
        <v>114.83242682061395</v>
      </c>
      <c r="U13" s="103">
        <v>318443973.10000002</v>
      </c>
      <c r="V13" s="182">
        <v>315580523.89999998</v>
      </c>
      <c r="W13" s="185">
        <v>99.100799687893343</v>
      </c>
      <c r="X13" s="103">
        <v>395844000</v>
      </c>
      <c r="Y13" s="182">
        <v>392667988</v>
      </c>
      <c r="Z13" s="185">
        <v>99.19766069461707</v>
      </c>
      <c r="AA13" s="103">
        <v>488835000</v>
      </c>
      <c r="AB13" s="182">
        <v>479521626</v>
      </c>
      <c r="AC13" s="185">
        <v>98.094781674798242</v>
      </c>
      <c r="AD13" s="103">
        <v>494782720</v>
      </c>
      <c r="AE13" s="182">
        <v>477743605.042</v>
      </c>
      <c r="AF13" s="185">
        <v>96.556242918507735</v>
      </c>
      <c r="AG13" s="103">
        <v>535114623</v>
      </c>
      <c r="AH13" s="182">
        <v>528319022.81099999</v>
      </c>
      <c r="AI13" s="185">
        <v>98.73006643868149</v>
      </c>
      <c r="AJ13" s="103">
        <v>576618132</v>
      </c>
      <c r="AK13" s="182">
        <v>578730465</v>
      </c>
      <c r="AL13" s="185">
        <v>100.36633135220244</v>
      </c>
      <c r="AM13" s="103">
        <v>672682479.24000001</v>
      </c>
      <c r="AN13" s="182">
        <v>692964813.14999998</v>
      </c>
      <c r="AO13" s="185">
        <v>103.01514229015079</v>
      </c>
      <c r="AP13" s="103">
        <v>949924201.78500009</v>
      </c>
      <c r="AQ13" s="182">
        <v>1005880121.784</v>
      </c>
      <c r="AR13" s="185">
        <v>105.89056683615949</v>
      </c>
      <c r="AS13" s="103">
        <v>1060621924</v>
      </c>
      <c r="AT13" s="182">
        <v>1172595117.283</v>
      </c>
      <c r="AU13" s="185">
        <v>110.55731460469036</v>
      </c>
      <c r="AV13" s="103">
        <v>1231181603</v>
      </c>
      <c r="AW13" s="182">
        <v>1339169093</v>
      </c>
      <c r="AX13" s="185">
        <v>108.77104480255949</v>
      </c>
      <c r="AY13" s="103">
        <v>1384191473</v>
      </c>
      <c r="AZ13" s="182">
        <v>1556200021.4000001</v>
      </c>
      <c r="BA13" s="185">
        <v>112.4266441280122</v>
      </c>
      <c r="BB13" s="103">
        <v>1530087784</v>
      </c>
      <c r="BC13" s="182">
        <v>1792560967</v>
      </c>
      <c r="BD13" s="185">
        <v>117.15412577923045</v>
      </c>
      <c r="BE13" s="103">
        <v>1727072000</v>
      </c>
      <c r="BF13" s="182">
        <v>2010726184</v>
      </c>
      <c r="BG13" s="185">
        <v>116.42399297771024</v>
      </c>
      <c r="BH13" s="103">
        <v>2251851249</v>
      </c>
      <c r="BI13" s="182">
        <v>2093897976.165</v>
      </c>
      <c r="BJ13" s="185">
        <v>92.985625808758726</v>
      </c>
      <c r="BK13" s="103">
        <v>2239919991.3070002</v>
      </c>
      <c r="BL13" s="182">
        <v>2122699831</v>
      </c>
      <c r="BM13" s="185">
        <v>94.766770207778634</v>
      </c>
      <c r="BN13" s="103">
        <v>2187121000</v>
      </c>
      <c r="BO13" s="182">
        <v>2354009843.6360002</v>
      </c>
      <c r="BP13" s="185">
        <v>107.63052632369221</v>
      </c>
      <c r="BQ13" s="103">
        <v>2512614820</v>
      </c>
      <c r="BR13" s="182">
        <v>2598533021</v>
      </c>
      <c r="BS13" s="185">
        <v>103.41947362230395</v>
      </c>
      <c r="BT13" s="103">
        <v>2751310454</v>
      </c>
      <c r="BU13" s="182">
        <v>2714592849.072</v>
      </c>
      <c r="BV13" s="185">
        <v>98.665450317516218</v>
      </c>
      <c r="BW13" s="103">
        <v>3007122346</v>
      </c>
      <c r="BX13" s="182">
        <v>2940348004.3660002</v>
      </c>
      <c r="BY13" s="185">
        <v>97.779460429243215</v>
      </c>
      <c r="BZ13" s="103">
        <v>3257491251</v>
      </c>
      <c r="CA13" s="182">
        <v>3207547532.9920001</v>
      </c>
      <c r="CB13" s="185">
        <v>98.466804231855789</v>
      </c>
      <c r="CC13" s="103">
        <v>3370046622</v>
      </c>
      <c r="CD13" s="182">
        <v>3419790272.4050002</v>
      </c>
      <c r="CE13" s="185">
        <v>101.47605229198517</v>
      </c>
    </row>
    <row r="14" spans="1:83" ht="14.1" customHeight="1" x14ac:dyDescent="0.2">
      <c r="A14" s="384" t="s">
        <v>23</v>
      </c>
      <c r="B14" s="396" t="s">
        <v>24</v>
      </c>
      <c r="C14" s="103">
        <v>1621776</v>
      </c>
      <c r="D14" s="182">
        <v>1658562.9</v>
      </c>
      <c r="E14" s="185">
        <v>102.26830955693018</v>
      </c>
      <c r="F14" s="103">
        <v>2636888</v>
      </c>
      <c r="G14" s="182">
        <v>2194193.5999999996</v>
      </c>
      <c r="H14" s="185">
        <v>83.211482626489996</v>
      </c>
      <c r="I14" s="103">
        <v>3380907</v>
      </c>
      <c r="J14" s="182">
        <v>1544198</v>
      </c>
      <c r="K14" s="185">
        <v>45.674075033711368</v>
      </c>
      <c r="L14" s="103">
        <v>2259731</v>
      </c>
      <c r="M14" s="182">
        <v>2232286</v>
      </c>
      <c r="N14" s="185">
        <v>98.785474908296607</v>
      </c>
      <c r="O14" s="103">
        <v>2802000</v>
      </c>
      <c r="P14" s="182">
        <v>3584309.1</v>
      </c>
      <c r="Q14" s="185">
        <v>127.91966809421842</v>
      </c>
      <c r="R14" s="103">
        <v>4439260</v>
      </c>
      <c r="S14" s="182">
        <v>4412416.6000000006</v>
      </c>
      <c r="T14" s="185">
        <v>99.395318138608701</v>
      </c>
      <c r="U14" s="103">
        <v>0</v>
      </c>
      <c r="V14" s="182">
        <v>0</v>
      </c>
      <c r="W14" s="185">
        <v>0</v>
      </c>
      <c r="X14" s="103">
        <v>3089000</v>
      </c>
      <c r="Y14" s="182">
        <v>2989063</v>
      </c>
      <c r="Z14" s="185">
        <v>96.764745872450632</v>
      </c>
      <c r="AA14" s="103">
        <v>3701000</v>
      </c>
      <c r="AB14" s="182">
        <v>3795412</v>
      </c>
      <c r="AC14" s="185">
        <v>102.55098621994057</v>
      </c>
      <c r="AD14" s="103">
        <v>5070000</v>
      </c>
      <c r="AE14" s="182">
        <v>5970833.852</v>
      </c>
      <c r="AF14" s="185">
        <v>117.76792607495068</v>
      </c>
      <c r="AG14" s="103">
        <v>6402064</v>
      </c>
      <c r="AH14" s="182">
        <v>5511198.1239999998</v>
      </c>
      <c r="AI14" s="185">
        <v>86.084708369050972</v>
      </c>
      <c r="AJ14" s="103">
        <v>4941100</v>
      </c>
      <c r="AK14" s="182">
        <v>5069918</v>
      </c>
      <c r="AL14" s="185">
        <v>102.60707129991297</v>
      </c>
      <c r="AM14" s="103">
        <v>4203619.2</v>
      </c>
      <c r="AN14" s="182">
        <v>7357522.3899999997</v>
      </c>
      <c r="AO14" s="185">
        <v>175.02828015439647</v>
      </c>
      <c r="AP14" s="103">
        <v>6712582.5200000005</v>
      </c>
      <c r="AQ14" s="182">
        <v>5582936.3650000002</v>
      </c>
      <c r="AR14" s="185">
        <v>83.171213886246562</v>
      </c>
      <c r="AS14" s="103">
        <v>690623.125</v>
      </c>
      <c r="AT14" s="182">
        <v>2436624</v>
      </c>
      <c r="AU14" s="185">
        <v>352.81529271120189</v>
      </c>
      <c r="AV14" s="103">
        <v>1100000</v>
      </c>
      <c r="AW14" s="182">
        <v>3497290</v>
      </c>
      <c r="AX14" s="185">
        <v>317.93545454545455</v>
      </c>
      <c r="AY14" s="103">
        <v>906928</v>
      </c>
      <c r="AZ14" s="182">
        <v>4557497.5</v>
      </c>
      <c r="BA14" s="185">
        <v>502.52032134855244</v>
      </c>
      <c r="BB14" s="103">
        <v>1498843</v>
      </c>
      <c r="BC14" s="182">
        <v>8983664</v>
      </c>
      <c r="BD14" s="185">
        <v>599.3732499000896</v>
      </c>
      <c r="BE14" s="103">
        <v>4000000</v>
      </c>
      <c r="BF14" s="182">
        <v>8511707</v>
      </c>
      <c r="BG14" s="185">
        <v>212.79267499999997</v>
      </c>
      <c r="BH14" s="103">
        <v>7326300</v>
      </c>
      <c r="BI14" s="182">
        <v>5807781.7800000003</v>
      </c>
      <c r="BJ14" s="185">
        <v>79.27305433847917</v>
      </c>
      <c r="BK14" s="103">
        <v>0</v>
      </c>
      <c r="BL14" s="182">
        <v>1456851</v>
      </c>
      <c r="BM14" s="185">
        <v>0</v>
      </c>
      <c r="BN14" s="103">
        <v>0</v>
      </c>
      <c r="BO14" s="182">
        <v>227420.323</v>
      </c>
      <c r="BP14" s="185">
        <v>0</v>
      </c>
      <c r="BQ14" s="103">
        <v>0</v>
      </c>
      <c r="BR14" s="182">
        <v>6898428</v>
      </c>
      <c r="BS14" s="185">
        <v>0</v>
      </c>
      <c r="BT14" s="103">
        <v>0</v>
      </c>
      <c r="BU14" s="182">
        <v>1239390</v>
      </c>
      <c r="BV14" s="185">
        <v>0</v>
      </c>
      <c r="BW14" s="103">
        <v>0</v>
      </c>
      <c r="BX14" s="182">
        <v>-1665</v>
      </c>
      <c r="BY14" s="185">
        <v>0</v>
      </c>
      <c r="BZ14" s="103">
        <v>0</v>
      </c>
      <c r="CA14" s="182">
        <v>0</v>
      </c>
      <c r="CB14" s="185">
        <v>0</v>
      </c>
      <c r="CC14" s="103">
        <v>0</v>
      </c>
      <c r="CD14" s="182">
        <v>0</v>
      </c>
      <c r="CE14" s="185">
        <v>0</v>
      </c>
    </row>
    <row r="15" spans="1:83" ht="14.1" customHeight="1" x14ac:dyDescent="0.2">
      <c r="A15" s="384" t="s">
        <v>25</v>
      </c>
      <c r="B15" s="396" t="s">
        <v>26</v>
      </c>
      <c r="C15" s="103">
        <v>10815937</v>
      </c>
      <c r="D15" s="182">
        <v>8952046.5</v>
      </c>
      <c r="E15" s="185">
        <v>82.767184202348815</v>
      </c>
      <c r="F15" s="103">
        <v>14704309</v>
      </c>
      <c r="G15" s="182">
        <v>11303654.800000001</v>
      </c>
      <c r="H15" s="185">
        <v>76.873077136776715</v>
      </c>
      <c r="I15" s="103">
        <v>18785967</v>
      </c>
      <c r="J15" s="182">
        <v>14877519</v>
      </c>
      <c r="K15" s="185">
        <v>79.194853264673569</v>
      </c>
      <c r="L15" s="103">
        <v>19607400</v>
      </c>
      <c r="M15" s="182">
        <v>20358224</v>
      </c>
      <c r="N15" s="185">
        <v>103.82928894193009</v>
      </c>
      <c r="O15" s="103">
        <v>34572000</v>
      </c>
      <c r="P15" s="182">
        <v>36217497.5</v>
      </c>
      <c r="Q15" s="185">
        <v>104.75962484091173</v>
      </c>
      <c r="R15" s="103">
        <v>48203146</v>
      </c>
      <c r="S15" s="182">
        <v>40080355</v>
      </c>
      <c r="T15" s="185">
        <v>83.148836385077445</v>
      </c>
      <c r="U15" s="103">
        <v>0</v>
      </c>
      <c r="V15" s="182">
        <v>0</v>
      </c>
      <c r="W15" s="185">
        <v>0</v>
      </c>
      <c r="X15" s="103">
        <v>63736000</v>
      </c>
      <c r="Y15" s="182">
        <v>59796229</v>
      </c>
      <c r="Z15" s="185">
        <v>93.818609577005134</v>
      </c>
      <c r="AA15" s="103">
        <v>78520000</v>
      </c>
      <c r="AB15" s="182">
        <v>71857818</v>
      </c>
      <c r="AC15" s="185">
        <v>91.515305654610287</v>
      </c>
      <c r="AD15" s="103">
        <v>74866424</v>
      </c>
      <c r="AE15" s="182">
        <v>72167520.915999994</v>
      </c>
      <c r="AF15" s="185">
        <v>96.395042076538871</v>
      </c>
      <c r="AG15" s="103">
        <v>80250811</v>
      </c>
      <c r="AH15" s="182">
        <v>80847789.416999996</v>
      </c>
      <c r="AI15" s="185">
        <v>100.74389082124043</v>
      </c>
      <c r="AJ15" s="103">
        <v>78967077</v>
      </c>
      <c r="AK15" s="182">
        <v>79243813</v>
      </c>
      <c r="AL15" s="185">
        <v>100.35044478093067</v>
      </c>
      <c r="AM15" s="103">
        <v>92257504.200000003</v>
      </c>
      <c r="AN15" s="182">
        <v>77920905.096000001</v>
      </c>
      <c r="AO15" s="185">
        <v>84.460235263984089</v>
      </c>
      <c r="AP15" s="103">
        <v>108255465.77200001</v>
      </c>
      <c r="AQ15" s="182">
        <v>113145493.013</v>
      </c>
      <c r="AR15" s="185">
        <v>104.51711810219264</v>
      </c>
      <c r="AS15" s="103">
        <v>129053297.965</v>
      </c>
      <c r="AT15" s="182">
        <v>148253031.24599999</v>
      </c>
      <c r="AU15" s="185">
        <v>114.87736740072081</v>
      </c>
      <c r="AV15" s="103">
        <v>153858760</v>
      </c>
      <c r="AW15" s="182">
        <v>179786224</v>
      </c>
      <c r="AX15" s="185">
        <v>116.85147079048343</v>
      </c>
      <c r="AY15" s="103">
        <v>177964135</v>
      </c>
      <c r="AZ15" s="182">
        <v>208995870.59999999</v>
      </c>
      <c r="BA15" s="185">
        <v>117.43707270006961</v>
      </c>
      <c r="BB15" s="103">
        <v>207434364</v>
      </c>
      <c r="BC15" s="182">
        <v>258127354</v>
      </c>
      <c r="BD15" s="185">
        <v>124.43808683502411</v>
      </c>
      <c r="BE15" s="103">
        <v>256354800</v>
      </c>
      <c r="BF15" s="182">
        <v>289471884</v>
      </c>
      <c r="BG15" s="185">
        <v>112.91845676382889</v>
      </c>
      <c r="BH15" s="103">
        <v>305152626</v>
      </c>
      <c r="BI15" s="182">
        <v>287970117.79799998</v>
      </c>
      <c r="BJ15" s="185">
        <v>94.369208475367984</v>
      </c>
      <c r="BK15" s="103">
        <v>275573236</v>
      </c>
      <c r="BL15" s="182">
        <v>372799927</v>
      </c>
      <c r="BM15" s="185">
        <v>135.2816160274723</v>
      </c>
      <c r="BN15" s="103">
        <v>380247000</v>
      </c>
      <c r="BO15" s="182">
        <v>428846043</v>
      </c>
      <c r="BP15" s="185">
        <v>112.78091424784415</v>
      </c>
      <c r="BQ15" s="103">
        <v>440869852</v>
      </c>
      <c r="BR15" s="182">
        <v>429518256</v>
      </c>
      <c r="BS15" s="185">
        <v>97.425182069378607</v>
      </c>
      <c r="BT15" s="103">
        <v>436858073</v>
      </c>
      <c r="BU15" s="182">
        <v>466598285.62800002</v>
      </c>
      <c r="BV15" s="185">
        <v>106.80775163974137</v>
      </c>
      <c r="BW15" s="103">
        <v>429788230</v>
      </c>
      <c r="BX15" s="182">
        <v>480482917.898</v>
      </c>
      <c r="BY15" s="185">
        <v>111.79527133583905</v>
      </c>
      <c r="BZ15" s="103">
        <v>489793198</v>
      </c>
      <c r="CA15" s="182">
        <v>473414559.23400003</v>
      </c>
      <c r="CB15" s="185">
        <v>96.656009345805586</v>
      </c>
      <c r="CC15" s="103">
        <v>423861883</v>
      </c>
      <c r="CD15" s="182">
        <v>532767028.213</v>
      </c>
      <c r="CE15" s="185">
        <v>125.69354536958919</v>
      </c>
    </row>
    <row r="16" spans="1:83" ht="14.1" customHeight="1" x14ac:dyDescent="0.2">
      <c r="A16" s="384" t="s">
        <v>27</v>
      </c>
      <c r="B16" s="396" t="s">
        <v>28</v>
      </c>
      <c r="C16" s="103">
        <v>2008924</v>
      </c>
      <c r="D16" s="182">
        <v>1424945.4</v>
      </c>
      <c r="E16" s="185">
        <v>70.930776873590034</v>
      </c>
      <c r="F16" s="103">
        <v>2286059</v>
      </c>
      <c r="G16" s="182">
        <v>1621077.2</v>
      </c>
      <c r="H16" s="185">
        <v>70.911433169485122</v>
      </c>
      <c r="I16" s="103">
        <v>4550000</v>
      </c>
      <c r="J16" s="182">
        <v>5514571</v>
      </c>
      <c r="K16" s="185">
        <v>121.19936263736264</v>
      </c>
      <c r="L16" s="103">
        <v>7581429</v>
      </c>
      <c r="M16" s="182">
        <v>6918212</v>
      </c>
      <c r="N16" s="185">
        <v>91.252084534459129</v>
      </c>
      <c r="O16" s="103">
        <v>11666000</v>
      </c>
      <c r="P16" s="182">
        <v>18101393.600000001</v>
      </c>
      <c r="Q16" s="185">
        <v>155.16366878107323</v>
      </c>
      <c r="R16" s="103">
        <v>20250000</v>
      </c>
      <c r="S16" s="182">
        <v>19378572</v>
      </c>
      <c r="T16" s="185">
        <v>95.696651851851854</v>
      </c>
      <c r="U16" s="103">
        <v>27431460</v>
      </c>
      <c r="V16" s="182">
        <v>8450494</v>
      </c>
      <c r="W16" s="185">
        <v>30.80584846741661</v>
      </c>
      <c r="X16" s="103">
        <v>10175000</v>
      </c>
      <c r="Y16" s="182">
        <v>9153870</v>
      </c>
      <c r="Z16" s="185">
        <v>89.964324324324323</v>
      </c>
      <c r="AA16" s="103">
        <v>12190000</v>
      </c>
      <c r="AB16" s="182">
        <v>9586693</v>
      </c>
      <c r="AC16" s="185">
        <v>78.643913043478264</v>
      </c>
      <c r="AD16" s="103">
        <v>6169258</v>
      </c>
      <c r="AE16" s="182">
        <v>4673319.7240000004</v>
      </c>
      <c r="AF16" s="185">
        <v>75.751730986125082</v>
      </c>
      <c r="AG16" s="103">
        <v>7470103</v>
      </c>
      <c r="AH16" s="182">
        <v>5849091.301</v>
      </c>
      <c r="AI16" s="185">
        <v>78.300008728125974</v>
      </c>
      <c r="AJ16" s="103">
        <v>6188655</v>
      </c>
      <c r="AK16" s="182">
        <v>6621163</v>
      </c>
      <c r="AL16" s="185">
        <v>106.98872372106703</v>
      </c>
      <c r="AM16" s="103">
        <v>7487336.5199999996</v>
      </c>
      <c r="AN16" s="182">
        <v>12884598.684</v>
      </c>
      <c r="AO16" s="185">
        <v>172.08520879999128</v>
      </c>
      <c r="AP16" s="103">
        <v>18999890.460000001</v>
      </c>
      <c r="AQ16" s="182">
        <v>24332857.324999999</v>
      </c>
      <c r="AR16" s="185">
        <v>128.06840847965603</v>
      </c>
      <c r="AS16" s="103">
        <v>19771975</v>
      </c>
      <c r="AT16" s="182">
        <v>32667307.609000001</v>
      </c>
      <c r="AU16" s="185">
        <v>165.22025548282355</v>
      </c>
      <c r="AV16" s="103">
        <v>25034033</v>
      </c>
      <c r="AW16" s="182">
        <v>29988834</v>
      </c>
      <c r="AX16" s="185">
        <v>119.79226040007218</v>
      </c>
      <c r="AY16" s="103">
        <v>26160564</v>
      </c>
      <c r="AZ16" s="182">
        <v>66002294.100000001</v>
      </c>
      <c r="BA16" s="185">
        <v>252.2969080483127</v>
      </c>
      <c r="BB16" s="103">
        <v>49443372</v>
      </c>
      <c r="BC16" s="182">
        <v>113611384</v>
      </c>
      <c r="BD16" s="185">
        <v>229.78081672908556</v>
      </c>
      <c r="BE16" s="103">
        <v>60000000</v>
      </c>
      <c r="BF16" s="182">
        <v>112872858</v>
      </c>
      <c r="BG16" s="185">
        <v>188.12142999999998</v>
      </c>
      <c r="BH16" s="103">
        <v>75867678</v>
      </c>
      <c r="BI16" s="182">
        <v>79108883.483999997</v>
      </c>
      <c r="BJ16" s="185">
        <v>104.27218226449477</v>
      </c>
      <c r="BK16" s="103">
        <v>71672316</v>
      </c>
      <c r="BL16" s="182">
        <v>102726127</v>
      </c>
      <c r="BM16" s="185">
        <v>143.32748365491636</v>
      </c>
      <c r="BN16" s="103">
        <v>100779000</v>
      </c>
      <c r="BO16" s="182">
        <v>122494814</v>
      </c>
      <c r="BP16" s="185">
        <v>121.54795542722195</v>
      </c>
      <c r="BQ16" s="103">
        <v>114730323</v>
      </c>
      <c r="BR16" s="182">
        <v>118559750</v>
      </c>
      <c r="BS16" s="185">
        <v>103.33776363551249</v>
      </c>
      <c r="BT16" s="103">
        <v>106070436</v>
      </c>
      <c r="BU16" s="182">
        <v>162211828.74599999</v>
      </c>
      <c r="BV16" s="185">
        <v>152.92840763471546</v>
      </c>
      <c r="BW16" s="103">
        <v>107922276</v>
      </c>
      <c r="BX16" s="182">
        <v>156192998.60299999</v>
      </c>
      <c r="BY16" s="185">
        <v>144.72730226982981</v>
      </c>
      <c r="BZ16" s="103">
        <v>145376071</v>
      </c>
      <c r="CA16" s="182">
        <v>110735231.29899999</v>
      </c>
      <c r="CB16" s="185">
        <v>76.171566982987173</v>
      </c>
      <c r="CC16" s="103">
        <v>132007443</v>
      </c>
      <c r="CD16" s="182">
        <v>106556448.65800001</v>
      </c>
      <c r="CE16" s="185">
        <v>80.720030807656812</v>
      </c>
    </row>
    <row r="17" spans="1:83" ht="14.1" customHeight="1" x14ac:dyDescent="0.2">
      <c r="A17" s="384" t="s">
        <v>29</v>
      </c>
      <c r="B17" s="396" t="s">
        <v>30</v>
      </c>
      <c r="C17" s="103">
        <v>1</v>
      </c>
      <c r="D17" s="182">
        <v>0</v>
      </c>
      <c r="E17" s="185">
        <v>0</v>
      </c>
      <c r="F17" s="103">
        <v>1</v>
      </c>
      <c r="G17" s="182">
        <v>0</v>
      </c>
      <c r="H17" s="185">
        <v>0</v>
      </c>
      <c r="I17" s="103">
        <v>1</v>
      </c>
      <c r="J17" s="182">
        <v>140732</v>
      </c>
      <c r="K17" s="185">
        <v>1407.32</v>
      </c>
      <c r="L17" s="103">
        <v>1</v>
      </c>
      <c r="M17" s="182">
        <v>595184</v>
      </c>
      <c r="N17" s="185">
        <v>59518400</v>
      </c>
      <c r="O17" s="103">
        <v>648000</v>
      </c>
      <c r="P17" s="182">
        <v>1028552</v>
      </c>
      <c r="Q17" s="185">
        <v>158.72716049382717</v>
      </c>
      <c r="R17" s="103">
        <v>1263600</v>
      </c>
      <c r="S17" s="182">
        <v>4667395.4000000004</v>
      </c>
      <c r="T17" s="185">
        <v>369.37285533396647</v>
      </c>
      <c r="U17" s="103">
        <v>1491048</v>
      </c>
      <c r="V17" s="182">
        <v>3847822.8</v>
      </c>
      <c r="W17" s="185">
        <v>258.06163181869397</v>
      </c>
      <c r="X17" s="103">
        <v>4036000</v>
      </c>
      <c r="Y17" s="182">
        <v>4838927</v>
      </c>
      <c r="Z17" s="185">
        <v>119.8941278493558</v>
      </c>
      <c r="AA17" s="103">
        <v>4221000</v>
      </c>
      <c r="AB17" s="182">
        <v>7464089</v>
      </c>
      <c r="AC17" s="185">
        <v>176.83224354418385</v>
      </c>
      <c r="AD17" s="103">
        <v>8377000</v>
      </c>
      <c r="AE17" s="182">
        <v>9283642</v>
      </c>
      <c r="AF17" s="185">
        <v>110.82299152441209</v>
      </c>
      <c r="AG17" s="103">
        <v>9435338</v>
      </c>
      <c r="AH17" s="182">
        <v>10358745</v>
      </c>
      <c r="AI17" s="185">
        <v>109.78668702700422</v>
      </c>
      <c r="AJ17" s="103">
        <v>14266590</v>
      </c>
      <c r="AK17" s="182">
        <v>17573792</v>
      </c>
      <c r="AL17" s="185">
        <v>123.18144700310305</v>
      </c>
      <c r="AM17" s="103">
        <v>12783277.439999999</v>
      </c>
      <c r="AN17" s="182">
        <v>20962002.199999999</v>
      </c>
      <c r="AO17" s="185">
        <v>163.97987369348687</v>
      </c>
      <c r="AP17" s="103">
        <v>22731798.033</v>
      </c>
      <c r="AQ17" s="182">
        <v>20604702.780000001</v>
      </c>
      <c r="AR17" s="185">
        <v>90.642644062242368</v>
      </c>
      <c r="AS17" s="103">
        <v>18799952</v>
      </c>
      <c r="AT17" s="182">
        <v>19525645.800999999</v>
      </c>
      <c r="AU17" s="185">
        <v>103.86008326510621</v>
      </c>
      <c r="AV17" s="103">
        <v>18757264</v>
      </c>
      <c r="AW17" s="182">
        <v>19195902</v>
      </c>
      <c r="AX17" s="185">
        <v>102.33849670186441</v>
      </c>
      <c r="AY17" s="103">
        <v>17193945</v>
      </c>
      <c r="AZ17" s="182">
        <v>19903940</v>
      </c>
      <c r="BA17" s="185">
        <v>115.76133342289974</v>
      </c>
      <c r="BB17" s="103">
        <v>19753703</v>
      </c>
      <c r="BC17" s="182">
        <v>18677041</v>
      </c>
      <c r="BD17" s="185">
        <v>94.549568756804732</v>
      </c>
      <c r="BE17" s="103">
        <v>21571044</v>
      </c>
      <c r="BF17" s="182">
        <v>19849835</v>
      </c>
      <c r="BG17" s="185">
        <v>92.02074317775255</v>
      </c>
      <c r="BH17" s="103">
        <v>16588014</v>
      </c>
      <c r="BI17" s="182">
        <v>17884286</v>
      </c>
      <c r="BJ17" s="185">
        <v>107.81450992264656</v>
      </c>
      <c r="BK17" s="103">
        <v>19244160</v>
      </c>
      <c r="BL17" s="182">
        <v>16121447</v>
      </c>
      <c r="BM17" s="185">
        <v>83.773191451328614</v>
      </c>
      <c r="BN17" s="103">
        <v>15148000</v>
      </c>
      <c r="BO17" s="182">
        <v>16268721</v>
      </c>
      <c r="BP17" s="185">
        <v>107.39847504621072</v>
      </c>
      <c r="BQ17" s="103">
        <v>17651814</v>
      </c>
      <c r="BR17" s="182">
        <v>22291154</v>
      </c>
      <c r="BS17" s="185">
        <v>126.28251124785248</v>
      </c>
      <c r="BT17" s="103">
        <v>15702445</v>
      </c>
      <c r="BU17" s="182">
        <v>12274734</v>
      </c>
      <c r="BV17" s="185">
        <v>78.170845368348679</v>
      </c>
      <c r="BW17" s="103">
        <v>16267814</v>
      </c>
      <c r="BX17" s="182">
        <v>13333315</v>
      </c>
      <c r="BY17" s="185">
        <v>81.961319449558502</v>
      </c>
      <c r="BZ17" s="103">
        <v>11298774</v>
      </c>
      <c r="CA17" s="182">
        <v>62952366.311999999</v>
      </c>
      <c r="CB17" s="185">
        <v>557.16103633898683</v>
      </c>
      <c r="CC17" s="103">
        <v>37166207</v>
      </c>
      <c r="CD17" s="182">
        <v>71672141</v>
      </c>
      <c r="CE17" s="185">
        <v>192.84222627291507</v>
      </c>
    </row>
    <row r="18" spans="1:83" ht="14.1" customHeight="1" x14ac:dyDescent="0.2">
      <c r="A18" s="384" t="s">
        <v>31</v>
      </c>
      <c r="B18" s="396" t="s">
        <v>32</v>
      </c>
      <c r="C18" s="103">
        <v>16591045</v>
      </c>
      <c r="D18" s="182">
        <v>16195823.4</v>
      </c>
      <c r="E18" s="185">
        <v>97.617861924911907</v>
      </c>
      <c r="F18" s="103">
        <v>21821841</v>
      </c>
      <c r="G18" s="182">
        <v>20908399.699999999</v>
      </c>
      <c r="H18" s="185">
        <v>95.814096070079515</v>
      </c>
      <c r="I18" s="103">
        <v>27981618</v>
      </c>
      <c r="J18" s="182">
        <v>29565515</v>
      </c>
      <c r="K18" s="185">
        <v>105.66049111241531</v>
      </c>
      <c r="L18" s="103">
        <v>40239540</v>
      </c>
      <c r="M18" s="182">
        <v>36814910</v>
      </c>
      <c r="N18" s="185">
        <v>91.48939078329424</v>
      </c>
      <c r="O18" s="103">
        <v>50438000</v>
      </c>
      <c r="P18" s="182">
        <v>50489033.100000001</v>
      </c>
      <c r="Q18" s="185">
        <v>100.10117986438796</v>
      </c>
      <c r="R18" s="103">
        <v>68091300</v>
      </c>
      <c r="S18" s="182">
        <v>69212390</v>
      </c>
      <c r="T18" s="185">
        <v>101.64645116189585</v>
      </c>
      <c r="U18" s="103">
        <v>87481115</v>
      </c>
      <c r="V18" s="182">
        <v>83814493</v>
      </c>
      <c r="W18" s="185">
        <v>95.80867024843019</v>
      </c>
      <c r="X18" s="103">
        <v>109516000</v>
      </c>
      <c r="Y18" s="182">
        <v>99333986</v>
      </c>
      <c r="Z18" s="185">
        <v>90.702715584937366</v>
      </c>
      <c r="AA18" s="103">
        <v>135232000</v>
      </c>
      <c r="AB18" s="182">
        <v>122360591</v>
      </c>
      <c r="AC18" s="185">
        <v>90.48197985683862</v>
      </c>
      <c r="AD18" s="103">
        <v>148417350</v>
      </c>
      <c r="AE18" s="182">
        <v>120588407</v>
      </c>
      <c r="AF18" s="185">
        <v>81.24953517900704</v>
      </c>
      <c r="AG18" s="103">
        <v>140693189</v>
      </c>
      <c r="AH18" s="182">
        <v>142716830.02000001</v>
      </c>
      <c r="AI18" s="185">
        <v>101.43833616565476</v>
      </c>
      <c r="AJ18" s="103">
        <v>147661501</v>
      </c>
      <c r="AK18" s="182">
        <v>137661578</v>
      </c>
      <c r="AL18" s="185">
        <v>93.227806210638477</v>
      </c>
      <c r="AM18" s="103">
        <v>156274810.91999999</v>
      </c>
      <c r="AN18" s="182">
        <v>160683149</v>
      </c>
      <c r="AO18" s="185">
        <v>102.82088844264014</v>
      </c>
      <c r="AP18" s="103">
        <v>174411173.56299999</v>
      </c>
      <c r="AQ18" s="182">
        <v>175979602.382</v>
      </c>
      <c r="AR18" s="185">
        <v>100.89927083624231</v>
      </c>
      <c r="AS18" s="103">
        <v>187729831</v>
      </c>
      <c r="AT18" s="182">
        <v>188800014</v>
      </c>
      <c r="AU18" s="185">
        <v>100.57006550013887</v>
      </c>
      <c r="AV18" s="103">
        <v>201491173</v>
      </c>
      <c r="AW18" s="182">
        <v>205759387</v>
      </c>
      <c r="AX18" s="185">
        <v>102.11831314317675</v>
      </c>
      <c r="AY18" s="103">
        <v>216357893</v>
      </c>
      <c r="AZ18" s="182">
        <v>222890186</v>
      </c>
      <c r="BA18" s="185">
        <v>103.01920716153397</v>
      </c>
      <c r="BB18" s="103">
        <v>225012209</v>
      </c>
      <c r="BC18" s="182">
        <v>256829161</v>
      </c>
      <c r="BD18" s="185">
        <v>114.1401002822918</v>
      </c>
      <c r="BE18" s="103">
        <v>249559889</v>
      </c>
      <c r="BF18" s="182">
        <v>275099866</v>
      </c>
      <c r="BG18" s="185">
        <v>110.23400719656516</v>
      </c>
      <c r="BH18" s="103">
        <v>304332064</v>
      </c>
      <c r="BI18" s="182">
        <v>269973093.366</v>
      </c>
      <c r="BJ18" s="185">
        <v>88.710039230700318</v>
      </c>
      <c r="BK18" s="103">
        <v>282146328</v>
      </c>
      <c r="BL18" s="182">
        <v>288998128</v>
      </c>
      <c r="BM18" s="185">
        <v>102.4284562016345</v>
      </c>
      <c r="BN18" s="103">
        <v>267225816</v>
      </c>
      <c r="BO18" s="182">
        <v>268466347</v>
      </c>
      <c r="BP18" s="185">
        <v>100.46422573184321</v>
      </c>
      <c r="BQ18" s="103">
        <v>274102188</v>
      </c>
      <c r="BR18" s="182">
        <v>283200529</v>
      </c>
      <c r="BS18" s="185">
        <v>103.31932447033221</v>
      </c>
      <c r="BT18" s="103">
        <v>278959536</v>
      </c>
      <c r="BU18" s="182">
        <v>303410245.60000002</v>
      </c>
      <c r="BV18" s="185">
        <v>108.76496640000148</v>
      </c>
      <c r="BW18" s="103">
        <v>301912030</v>
      </c>
      <c r="BX18" s="182">
        <v>305588937.19800001</v>
      </c>
      <c r="BY18" s="185">
        <v>101.2178736958577</v>
      </c>
      <c r="BZ18" s="103">
        <v>296167585</v>
      </c>
      <c r="CA18" s="182">
        <v>323332533.85000002</v>
      </c>
      <c r="CB18" s="185">
        <v>109.1721546265774</v>
      </c>
      <c r="CC18" s="103">
        <v>310708909</v>
      </c>
      <c r="CD18" s="182">
        <v>357276291</v>
      </c>
      <c r="CE18" s="185">
        <v>114.98746275086692</v>
      </c>
    </row>
    <row r="19" spans="1:83" ht="14.1" customHeight="1" x14ac:dyDescent="0.2">
      <c r="A19" s="384" t="s">
        <v>33</v>
      </c>
      <c r="B19" s="396" t="s">
        <v>34</v>
      </c>
      <c r="C19" s="103">
        <v>227161</v>
      </c>
      <c r="D19" s="182">
        <v>232808.1</v>
      </c>
      <c r="E19" s="185">
        <v>102.48594609109838</v>
      </c>
      <c r="F19" s="103">
        <v>348275</v>
      </c>
      <c r="G19" s="182">
        <v>321730.59999999998</v>
      </c>
      <c r="H19" s="185">
        <v>92.378321728519126</v>
      </c>
      <c r="I19" s="103">
        <v>451320</v>
      </c>
      <c r="J19" s="182">
        <v>456069</v>
      </c>
      <c r="K19" s="185">
        <v>101.05224674288753</v>
      </c>
      <c r="L19" s="103">
        <v>571520</v>
      </c>
      <c r="M19" s="182">
        <v>603080</v>
      </c>
      <c r="N19" s="185">
        <v>105.52211646136618</v>
      </c>
      <c r="O19" s="103">
        <v>732000</v>
      </c>
      <c r="P19" s="182">
        <v>822369.9</v>
      </c>
      <c r="Q19" s="185">
        <v>112.34561475409836</v>
      </c>
      <c r="R19" s="103">
        <v>1026900</v>
      </c>
      <c r="S19" s="182">
        <v>1697411</v>
      </c>
      <c r="T19" s="185">
        <v>165.29467328853832</v>
      </c>
      <c r="U19" s="103">
        <v>67257340</v>
      </c>
      <c r="V19" s="182">
        <v>50727165.899999999</v>
      </c>
      <c r="W19" s="185">
        <v>75.422497975685616</v>
      </c>
      <c r="X19" s="103">
        <v>69393000</v>
      </c>
      <c r="Y19" s="182">
        <v>68005607</v>
      </c>
      <c r="Z19" s="185">
        <v>98.000672978542497</v>
      </c>
      <c r="AA19" s="103">
        <v>123468000</v>
      </c>
      <c r="AB19" s="182">
        <v>106052540</v>
      </c>
      <c r="AC19" s="185">
        <v>85.894758155959437</v>
      </c>
      <c r="AD19" s="103">
        <v>125000000</v>
      </c>
      <c r="AE19" s="182">
        <v>131896351.69400001</v>
      </c>
      <c r="AF19" s="185">
        <v>105.51708135520002</v>
      </c>
      <c r="AG19" s="103">
        <v>158000000</v>
      </c>
      <c r="AH19" s="182">
        <v>154310907</v>
      </c>
      <c r="AI19" s="185">
        <v>97.665131012658222</v>
      </c>
      <c r="AJ19" s="103">
        <v>168000000</v>
      </c>
      <c r="AK19" s="182">
        <v>173580947</v>
      </c>
      <c r="AL19" s="185">
        <v>103.32199226190477</v>
      </c>
      <c r="AM19" s="103">
        <v>190518153.84</v>
      </c>
      <c r="AN19" s="182">
        <v>173788018</v>
      </c>
      <c r="AO19" s="185">
        <v>91.21861329075746</v>
      </c>
      <c r="AP19" s="103">
        <v>199886912</v>
      </c>
      <c r="AQ19" s="182">
        <v>216248095</v>
      </c>
      <c r="AR19" s="185">
        <v>108.1852197506558</v>
      </c>
      <c r="AS19" s="103">
        <v>229324504.50400001</v>
      </c>
      <c r="AT19" s="182">
        <v>255414792</v>
      </c>
      <c r="AU19" s="185">
        <v>111.37701684014536</v>
      </c>
      <c r="AV19" s="103">
        <v>267110737</v>
      </c>
      <c r="AW19" s="182">
        <v>279449709</v>
      </c>
      <c r="AX19" s="185">
        <v>104.61942194409055</v>
      </c>
      <c r="AY19" s="103">
        <v>277570479</v>
      </c>
      <c r="AZ19" s="182">
        <v>278430003</v>
      </c>
      <c r="BA19" s="185">
        <v>100.30965973150192</v>
      </c>
      <c r="BB19" s="103">
        <v>292534790</v>
      </c>
      <c r="BC19" s="182">
        <v>291168394</v>
      </c>
      <c r="BD19" s="185">
        <v>99.532911623947356</v>
      </c>
      <c r="BE19" s="103">
        <v>298322486</v>
      </c>
      <c r="BF19" s="182">
        <v>307114598</v>
      </c>
      <c r="BG19" s="185">
        <v>102.94718380698933</v>
      </c>
      <c r="BH19" s="103">
        <v>314834287</v>
      </c>
      <c r="BI19" s="182">
        <v>300664271</v>
      </c>
      <c r="BJ19" s="185">
        <v>95.499214480410132</v>
      </c>
      <c r="BK19" s="103">
        <v>292206519</v>
      </c>
      <c r="BL19" s="182">
        <v>313481801</v>
      </c>
      <c r="BM19" s="185">
        <v>107.2809060088081</v>
      </c>
      <c r="BN19" s="103">
        <v>321839000</v>
      </c>
      <c r="BO19" s="182">
        <v>330890610</v>
      </c>
      <c r="BP19" s="185">
        <v>102.81246523883058</v>
      </c>
      <c r="BQ19" s="103">
        <v>348986330</v>
      </c>
      <c r="BR19" s="182">
        <v>333172895</v>
      </c>
      <c r="BS19" s="185">
        <v>95.468752314739675</v>
      </c>
      <c r="BT19" s="103">
        <v>332414877</v>
      </c>
      <c r="BU19" s="182">
        <v>344062549</v>
      </c>
      <c r="BV19" s="185">
        <v>103.50395629254582</v>
      </c>
      <c r="BW19" s="103">
        <v>363190845</v>
      </c>
      <c r="BX19" s="182">
        <v>349492259</v>
      </c>
      <c r="BY19" s="185">
        <v>96.228267813303503</v>
      </c>
      <c r="BZ19" s="103">
        <v>364349820</v>
      </c>
      <c r="CA19" s="182">
        <v>365853160</v>
      </c>
      <c r="CB19" s="185">
        <v>100.41260895915909</v>
      </c>
      <c r="CC19" s="103">
        <v>376665848</v>
      </c>
      <c r="CD19" s="182">
        <v>389161694</v>
      </c>
      <c r="CE19" s="185">
        <v>103.31748844933773</v>
      </c>
    </row>
    <row r="20" spans="1:83" ht="14.1" customHeight="1" x14ac:dyDescent="0.2">
      <c r="A20" s="385">
        <v>21109</v>
      </c>
      <c r="B20" s="380" t="s">
        <v>302</v>
      </c>
      <c r="C20" s="103">
        <v>0</v>
      </c>
      <c r="D20" s="182">
        <v>0</v>
      </c>
      <c r="E20" s="185">
        <v>0</v>
      </c>
      <c r="F20" s="103">
        <v>0</v>
      </c>
      <c r="G20" s="182">
        <v>0</v>
      </c>
      <c r="H20" s="185">
        <v>0</v>
      </c>
      <c r="I20" s="103">
        <v>0</v>
      </c>
      <c r="J20" s="182">
        <v>0</v>
      </c>
      <c r="K20" s="185">
        <v>0</v>
      </c>
      <c r="L20" s="103">
        <v>0</v>
      </c>
      <c r="M20" s="182">
        <v>0</v>
      </c>
      <c r="N20" s="185">
        <v>0</v>
      </c>
      <c r="O20" s="103">
        <v>0</v>
      </c>
      <c r="P20" s="182">
        <v>0</v>
      </c>
      <c r="Q20" s="185">
        <v>0</v>
      </c>
      <c r="R20" s="103">
        <v>0</v>
      </c>
      <c r="S20" s="182">
        <v>0</v>
      </c>
      <c r="T20" s="185">
        <v>0</v>
      </c>
      <c r="U20" s="103">
        <v>0</v>
      </c>
      <c r="V20" s="182">
        <v>0</v>
      </c>
      <c r="W20" s="185">
        <v>0</v>
      </c>
      <c r="X20" s="103">
        <v>0</v>
      </c>
      <c r="Y20" s="182">
        <v>0</v>
      </c>
      <c r="Z20" s="185">
        <v>0</v>
      </c>
      <c r="AA20" s="103">
        <v>0</v>
      </c>
      <c r="AB20" s="182">
        <v>0</v>
      </c>
      <c r="AC20" s="185">
        <v>0</v>
      </c>
      <c r="AD20" s="103">
        <v>0</v>
      </c>
      <c r="AE20" s="182">
        <v>0</v>
      </c>
      <c r="AF20" s="185">
        <v>0</v>
      </c>
      <c r="AG20" s="103">
        <v>0</v>
      </c>
      <c r="AH20" s="182">
        <v>0</v>
      </c>
      <c r="AI20" s="185">
        <v>0</v>
      </c>
      <c r="AJ20" s="103">
        <v>0</v>
      </c>
      <c r="AK20" s="182">
        <v>0</v>
      </c>
      <c r="AL20" s="185">
        <v>0</v>
      </c>
      <c r="AM20" s="103">
        <v>0</v>
      </c>
      <c r="AN20" s="182">
        <v>0</v>
      </c>
      <c r="AO20" s="185">
        <v>0</v>
      </c>
      <c r="AP20" s="103">
        <v>0</v>
      </c>
      <c r="AQ20" s="182">
        <v>0</v>
      </c>
      <c r="AR20" s="185">
        <v>0</v>
      </c>
      <c r="AS20" s="103">
        <v>10000000</v>
      </c>
      <c r="AT20" s="182">
        <v>9019277.6119999997</v>
      </c>
      <c r="AU20" s="185">
        <v>90.192776119999991</v>
      </c>
      <c r="AV20" s="103">
        <v>0</v>
      </c>
      <c r="AW20" s="182">
        <v>0</v>
      </c>
      <c r="AX20" s="185">
        <v>0</v>
      </c>
      <c r="AY20" s="103">
        <v>0</v>
      </c>
      <c r="AZ20" s="182">
        <v>0</v>
      </c>
      <c r="BA20" s="185">
        <v>0</v>
      </c>
      <c r="BB20" s="103">
        <v>0</v>
      </c>
      <c r="BC20" s="182">
        <v>0</v>
      </c>
      <c r="BD20" s="185">
        <v>0</v>
      </c>
      <c r="BE20" s="103">
        <v>0</v>
      </c>
      <c r="BF20" s="182">
        <v>0</v>
      </c>
      <c r="BG20" s="185">
        <v>0</v>
      </c>
      <c r="BH20" s="103">
        <v>0</v>
      </c>
      <c r="BI20" s="182">
        <v>0</v>
      </c>
      <c r="BJ20" s="185">
        <v>0</v>
      </c>
      <c r="BK20" s="103">
        <v>0</v>
      </c>
      <c r="BL20" s="182">
        <v>0</v>
      </c>
      <c r="BM20" s="185">
        <v>0</v>
      </c>
      <c r="BN20" s="103">
        <v>0</v>
      </c>
      <c r="BO20" s="182">
        <v>0</v>
      </c>
      <c r="BP20" s="185">
        <v>0</v>
      </c>
      <c r="BQ20" s="103">
        <v>0</v>
      </c>
      <c r="BR20" s="182">
        <v>0</v>
      </c>
      <c r="BS20" s="185">
        <v>0</v>
      </c>
      <c r="BT20" s="103">
        <v>0</v>
      </c>
      <c r="BU20" s="182">
        <v>0</v>
      </c>
      <c r="BV20" s="185">
        <v>0</v>
      </c>
      <c r="BW20" s="103">
        <v>0</v>
      </c>
      <c r="BX20" s="182">
        <v>0</v>
      </c>
      <c r="BY20" s="185">
        <v>0</v>
      </c>
      <c r="BZ20" s="103">
        <v>0</v>
      </c>
      <c r="CA20" s="182">
        <v>0</v>
      </c>
      <c r="CB20" s="185">
        <v>0</v>
      </c>
      <c r="CC20" s="103">
        <v>0</v>
      </c>
      <c r="CD20" s="182">
        <v>0</v>
      </c>
      <c r="CE20" s="185">
        <v>0</v>
      </c>
    </row>
    <row r="21" spans="1:83" ht="14.1" customHeight="1" x14ac:dyDescent="0.2">
      <c r="A21" s="385">
        <v>21110</v>
      </c>
      <c r="B21" s="380" t="s">
        <v>303</v>
      </c>
      <c r="C21" s="103">
        <v>0</v>
      </c>
      <c r="D21" s="182">
        <v>0</v>
      </c>
      <c r="E21" s="185">
        <v>0</v>
      </c>
      <c r="F21" s="103">
        <v>0</v>
      </c>
      <c r="G21" s="182">
        <v>0</v>
      </c>
      <c r="H21" s="185">
        <v>0</v>
      </c>
      <c r="I21" s="103">
        <v>0</v>
      </c>
      <c r="J21" s="182">
        <v>0</v>
      </c>
      <c r="K21" s="185">
        <v>0</v>
      </c>
      <c r="L21" s="103">
        <v>0</v>
      </c>
      <c r="M21" s="182">
        <v>0</v>
      </c>
      <c r="N21" s="185">
        <v>0</v>
      </c>
      <c r="O21" s="103">
        <v>0</v>
      </c>
      <c r="P21" s="182">
        <v>0</v>
      </c>
      <c r="Q21" s="185">
        <v>0</v>
      </c>
      <c r="R21" s="103">
        <v>0</v>
      </c>
      <c r="S21" s="182">
        <v>0</v>
      </c>
      <c r="T21" s="185">
        <v>0</v>
      </c>
      <c r="U21" s="103">
        <v>0</v>
      </c>
      <c r="V21" s="182">
        <v>0</v>
      </c>
      <c r="W21" s="185">
        <v>0</v>
      </c>
      <c r="X21" s="103">
        <v>0</v>
      </c>
      <c r="Y21" s="182">
        <v>0</v>
      </c>
      <c r="Z21" s="185">
        <v>0</v>
      </c>
      <c r="AA21" s="103">
        <v>0</v>
      </c>
      <c r="AB21" s="182">
        <v>0</v>
      </c>
      <c r="AC21" s="185">
        <v>0</v>
      </c>
      <c r="AD21" s="103">
        <v>0</v>
      </c>
      <c r="AE21" s="182">
        <v>0</v>
      </c>
      <c r="AF21" s="185">
        <v>0</v>
      </c>
      <c r="AG21" s="103">
        <v>0</v>
      </c>
      <c r="AH21" s="182">
        <v>0</v>
      </c>
      <c r="AI21" s="185">
        <v>0</v>
      </c>
      <c r="AJ21" s="103">
        <v>0</v>
      </c>
      <c r="AK21" s="182">
        <v>0</v>
      </c>
      <c r="AL21" s="185">
        <v>0</v>
      </c>
      <c r="AM21" s="103">
        <v>0</v>
      </c>
      <c r="AN21" s="182">
        <v>0</v>
      </c>
      <c r="AO21" s="185">
        <v>0</v>
      </c>
      <c r="AP21" s="103">
        <v>0</v>
      </c>
      <c r="AQ21" s="182">
        <v>0</v>
      </c>
      <c r="AR21" s="185">
        <v>0</v>
      </c>
      <c r="AS21" s="103">
        <v>308043</v>
      </c>
      <c r="AT21" s="182">
        <v>323524.40000000002</v>
      </c>
      <c r="AU21" s="185">
        <v>105.02572692773413</v>
      </c>
      <c r="AV21" s="103">
        <v>757573</v>
      </c>
      <c r="AW21" s="182">
        <v>646882</v>
      </c>
      <c r="AX21" s="185">
        <v>85.38873481499472</v>
      </c>
      <c r="AY21" s="103">
        <v>823330</v>
      </c>
      <c r="AZ21" s="182">
        <v>1045781.3</v>
      </c>
      <c r="BA21" s="185">
        <v>127.01848590480125</v>
      </c>
      <c r="BB21" s="103">
        <v>936000</v>
      </c>
      <c r="BC21" s="182">
        <v>1809461</v>
      </c>
      <c r="BD21" s="185">
        <v>193.3184829059829</v>
      </c>
      <c r="BE21" s="103">
        <v>1202518</v>
      </c>
      <c r="BF21" s="182">
        <v>1643105</v>
      </c>
      <c r="BG21" s="185">
        <v>136.63870312128384</v>
      </c>
      <c r="BH21" s="103">
        <v>1250619</v>
      </c>
      <c r="BI21" s="182">
        <v>1645884.6</v>
      </c>
      <c r="BJ21" s="185">
        <v>131.60559690841097</v>
      </c>
      <c r="BK21" s="103">
        <v>0</v>
      </c>
      <c r="BL21" s="182">
        <v>2616402</v>
      </c>
      <c r="BM21" s="185">
        <v>0</v>
      </c>
      <c r="BN21" s="103">
        <v>2621000</v>
      </c>
      <c r="BO21" s="182">
        <v>2148340</v>
      </c>
      <c r="BP21" s="185">
        <v>81.966425028615035</v>
      </c>
      <c r="BQ21" s="103">
        <v>2102018</v>
      </c>
      <c r="BR21" s="182">
        <v>4096164</v>
      </c>
      <c r="BS21" s="185">
        <v>194.86816953993733</v>
      </c>
      <c r="BT21" s="103">
        <v>2279174</v>
      </c>
      <c r="BU21" s="182">
        <v>5006635.5</v>
      </c>
      <c r="BV21" s="185">
        <v>219.66885810385693</v>
      </c>
      <c r="BW21" s="103">
        <v>2918366</v>
      </c>
      <c r="BX21" s="182">
        <v>6830830</v>
      </c>
      <c r="BY21" s="185">
        <v>234.06351362371956</v>
      </c>
      <c r="BZ21" s="103">
        <v>3342720</v>
      </c>
      <c r="CA21" s="182">
        <v>3933430.5559999999</v>
      </c>
      <c r="CB21" s="185">
        <v>117.67155358510435</v>
      </c>
      <c r="CC21" s="103">
        <v>3570393</v>
      </c>
      <c r="CD21" s="182">
        <v>3932523.61</v>
      </c>
      <c r="CE21" s="185">
        <v>110.14259802772412</v>
      </c>
    </row>
    <row r="22" spans="1:83" ht="14.1" customHeight="1" x14ac:dyDescent="0.2">
      <c r="A22" s="385">
        <v>21111</v>
      </c>
      <c r="B22" s="380" t="s">
        <v>377</v>
      </c>
      <c r="C22" s="103">
        <v>0</v>
      </c>
      <c r="D22" s="182">
        <v>0</v>
      </c>
      <c r="E22" s="185">
        <v>0</v>
      </c>
      <c r="F22" s="103">
        <v>0</v>
      </c>
      <c r="G22" s="182">
        <v>0</v>
      </c>
      <c r="H22" s="185">
        <v>0</v>
      </c>
      <c r="I22" s="103">
        <v>0</v>
      </c>
      <c r="J22" s="182">
        <v>0</v>
      </c>
      <c r="K22" s="185">
        <v>0</v>
      </c>
      <c r="L22" s="103">
        <v>0</v>
      </c>
      <c r="M22" s="182">
        <v>0</v>
      </c>
      <c r="N22" s="185">
        <v>0</v>
      </c>
      <c r="O22" s="103">
        <v>0</v>
      </c>
      <c r="P22" s="182">
        <v>0</v>
      </c>
      <c r="Q22" s="185">
        <v>0</v>
      </c>
      <c r="R22" s="103">
        <v>0</v>
      </c>
      <c r="S22" s="182">
        <v>0</v>
      </c>
      <c r="T22" s="185">
        <v>0</v>
      </c>
      <c r="U22" s="103">
        <v>0</v>
      </c>
      <c r="V22" s="182">
        <v>0</v>
      </c>
      <c r="W22" s="185">
        <v>0</v>
      </c>
      <c r="X22" s="103">
        <v>0</v>
      </c>
      <c r="Y22" s="182">
        <v>0</v>
      </c>
      <c r="Z22" s="185">
        <v>0</v>
      </c>
      <c r="AA22" s="103">
        <v>0</v>
      </c>
      <c r="AB22" s="182">
        <v>0</v>
      </c>
      <c r="AC22" s="185">
        <v>0</v>
      </c>
      <c r="AD22" s="103">
        <v>0</v>
      </c>
      <c r="AE22" s="182">
        <v>0</v>
      </c>
      <c r="AF22" s="185">
        <v>0</v>
      </c>
      <c r="AG22" s="103">
        <v>0</v>
      </c>
      <c r="AH22" s="182">
        <v>0</v>
      </c>
      <c r="AI22" s="185">
        <v>0</v>
      </c>
      <c r="AJ22" s="103">
        <v>0</v>
      </c>
      <c r="AK22" s="182">
        <v>0</v>
      </c>
      <c r="AL22" s="185">
        <v>0</v>
      </c>
      <c r="AM22" s="103">
        <v>0</v>
      </c>
      <c r="AN22" s="182">
        <v>0</v>
      </c>
      <c r="AO22" s="185">
        <v>0</v>
      </c>
      <c r="AP22" s="103">
        <v>0</v>
      </c>
      <c r="AQ22" s="182">
        <v>0</v>
      </c>
      <c r="AR22" s="185">
        <v>0</v>
      </c>
      <c r="AS22" s="103">
        <v>0</v>
      </c>
      <c r="AT22" s="182">
        <v>0</v>
      </c>
      <c r="AU22" s="185">
        <v>0</v>
      </c>
      <c r="AV22" s="103">
        <v>0</v>
      </c>
      <c r="AW22" s="182">
        <v>0</v>
      </c>
      <c r="AX22" s="185">
        <v>0</v>
      </c>
      <c r="AY22" s="103">
        <v>0</v>
      </c>
      <c r="AZ22" s="182">
        <v>0</v>
      </c>
      <c r="BA22" s="185">
        <v>0</v>
      </c>
      <c r="BB22" s="103">
        <v>0</v>
      </c>
      <c r="BC22" s="182">
        <v>0</v>
      </c>
      <c r="BD22" s="185">
        <v>0</v>
      </c>
      <c r="BE22" s="103">
        <v>0</v>
      </c>
      <c r="BF22" s="182">
        <v>0</v>
      </c>
      <c r="BG22" s="185">
        <v>0</v>
      </c>
      <c r="BH22" s="103">
        <v>0</v>
      </c>
      <c r="BI22" s="182">
        <v>0</v>
      </c>
      <c r="BJ22" s="185">
        <v>0</v>
      </c>
      <c r="BK22" s="103">
        <v>0</v>
      </c>
      <c r="BL22" s="182">
        <v>0</v>
      </c>
      <c r="BM22" s="185">
        <v>0</v>
      </c>
      <c r="BN22" s="103">
        <v>0</v>
      </c>
      <c r="BO22" s="182">
        <v>0</v>
      </c>
      <c r="BP22" s="185">
        <v>0</v>
      </c>
      <c r="BQ22" s="103">
        <v>0</v>
      </c>
      <c r="BR22" s="182">
        <v>0</v>
      </c>
      <c r="BS22" s="185">
        <v>0</v>
      </c>
      <c r="BT22" s="103">
        <v>0</v>
      </c>
      <c r="BU22" s="182">
        <v>0</v>
      </c>
      <c r="BV22" s="185">
        <v>0</v>
      </c>
      <c r="BW22" s="103">
        <v>0</v>
      </c>
      <c r="BX22" s="182">
        <v>0</v>
      </c>
      <c r="BY22" s="185">
        <v>0</v>
      </c>
      <c r="BZ22" s="103">
        <v>0</v>
      </c>
      <c r="CA22" s="182">
        <v>0</v>
      </c>
      <c r="CB22" s="185">
        <v>0</v>
      </c>
      <c r="CC22" s="103">
        <v>0</v>
      </c>
      <c r="CD22" s="182">
        <v>0</v>
      </c>
      <c r="CE22" s="185">
        <v>0</v>
      </c>
    </row>
    <row r="23" spans="1:83" ht="14.1" customHeight="1" x14ac:dyDescent="0.2">
      <c r="A23" s="385">
        <v>21112</v>
      </c>
      <c r="B23" s="380" t="s">
        <v>378</v>
      </c>
      <c r="C23" s="103">
        <v>0</v>
      </c>
      <c r="D23" s="182">
        <v>0</v>
      </c>
      <c r="E23" s="185">
        <v>0</v>
      </c>
      <c r="F23" s="103">
        <v>0</v>
      </c>
      <c r="G23" s="182">
        <v>0</v>
      </c>
      <c r="H23" s="185">
        <v>0</v>
      </c>
      <c r="I23" s="103">
        <v>0</v>
      </c>
      <c r="J23" s="182">
        <v>0</v>
      </c>
      <c r="K23" s="185">
        <v>0</v>
      </c>
      <c r="L23" s="103">
        <v>0</v>
      </c>
      <c r="M23" s="182">
        <v>0</v>
      </c>
      <c r="N23" s="185">
        <v>0</v>
      </c>
      <c r="O23" s="103">
        <v>0</v>
      </c>
      <c r="P23" s="182">
        <v>0</v>
      </c>
      <c r="Q23" s="185">
        <v>0</v>
      </c>
      <c r="R23" s="103">
        <v>0</v>
      </c>
      <c r="S23" s="182">
        <v>0</v>
      </c>
      <c r="T23" s="185">
        <v>0</v>
      </c>
      <c r="U23" s="103">
        <v>0</v>
      </c>
      <c r="V23" s="182">
        <v>0</v>
      </c>
      <c r="W23" s="185">
        <v>0</v>
      </c>
      <c r="X23" s="103">
        <v>0</v>
      </c>
      <c r="Y23" s="182">
        <v>0</v>
      </c>
      <c r="Z23" s="185">
        <v>0</v>
      </c>
      <c r="AA23" s="103">
        <v>0</v>
      </c>
      <c r="AB23" s="182">
        <v>0</v>
      </c>
      <c r="AC23" s="185">
        <v>0</v>
      </c>
      <c r="AD23" s="103">
        <v>0</v>
      </c>
      <c r="AE23" s="182">
        <v>0</v>
      </c>
      <c r="AF23" s="185">
        <v>0</v>
      </c>
      <c r="AG23" s="103">
        <v>0</v>
      </c>
      <c r="AH23" s="182">
        <v>0</v>
      </c>
      <c r="AI23" s="185">
        <v>0</v>
      </c>
      <c r="AJ23" s="103">
        <v>0</v>
      </c>
      <c r="AK23" s="182">
        <v>0</v>
      </c>
      <c r="AL23" s="185">
        <v>0</v>
      </c>
      <c r="AM23" s="103">
        <v>0</v>
      </c>
      <c r="AN23" s="182">
        <v>0</v>
      </c>
      <c r="AO23" s="185">
        <v>0</v>
      </c>
      <c r="AP23" s="103">
        <v>0</v>
      </c>
      <c r="AQ23" s="182">
        <v>0</v>
      </c>
      <c r="AR23" s="185">
        <v>0</v>
      </c>
      <c r="AS23" s="103">
        <v>0</v>
      </c>
      <c r="AT23" s="182">
        <v>0</v>
      </c>
      <c r="AU23" s="185">
        <v>0</v>
      </c>
      <c r="AV23" s="103">
        <v>3590460</v>
      </c>
      <c r="AW23" s="182">
        <v>0</v>
      </c>
      <c r="AX23" s="185">
        <v>0</v>
      </c>
      <c r="AY23" s="103">
        <v>0</v>
      </c>
      <c r="AZ23" s="182">
        <v>0</v>
      </c>
      <c r="BA23" s="185">
        <v>0</v>
      </c>
      <c r="BB23" s="103">
        <v>0</v>
      </c>
      <c r="BC23" s="182">
        <v>0</v>
      </c>
      <c r="BD23" s="185">
        <v>0</v>
      </c>
      <c r="BE23" s="103">
        <v>0</v>
      </c>
      <c r="BF23" s="182">
        <v>0</v>
      </c>
      <c r="BG23" s="185">
        <v>0</v>
      </c>
      <c r="BH23" s="103">
        <v>0</v>
      </c>
      <c r="BI23" s="182">
        <v>4188698.9</v>
      </c>
      <c r="BJ23" s="185">
        <v>0</v>
      </c>
      <c r="BK23" s="103">
        <v>0</v>
      </c>
      <c r="BL23" s="182">
        <v>206898</v>
      </c>
      <c r="BM23" s="185">
        <v>0</v>
      </c>
      <c r="BN23" s="103">
        <v>0</v>
      </c>
      <c r="BO23" s="182">
        <v>1815963</v>
      </c>
      <c r="BP23" s="185">
        <v>0</v>
      </c>
      <c r="BQ23" s="103">
        <v>0</v>
      </c>
      <c r="BR23" s="182">
        <v>1223</v>
      </c>
      <c r="BS23" s="185">
        <v>0</v>
      </c>
      <c r="BT23" s="103">
        <v>0</v>
      </c>
      <c r="BU23" s="182">
        <v>63101</v>
      </c>
      <c r="BV23" s="185">
        <v>0</v>
      </c>
      <c r="BW23" s="103">
        <v>0</v>
      </c>
      <c r="BX23" s="182">
        <v>0</v>
      </c>
      <c r="BY23" s="185">
        <v>0</v>
      </c>
      <c r="BZ23" s="103">
        <v>0</v>
      </c>
      <c r="CA23" s="182">
        <v>11695</v>
      </c>
      <c r="CB23" s="185">
        <v>0</v>
      </c>
      <c r="CC23" s="103">
        <v>0</v>
      </c>
      <c r="CD23" s="182">
        <v>0</v>
      </c>
      <c r="CE23" s="185">
        <v>0</v>
      </c>
    </row>
    <row r="24" spans="1:83" ht="14.1" customHeight="1" x14ac:dyDescent="0.2">
      <c r="A24" s="385" t="s">
        <v>379</v>
      </c>
      <c r="B24" s="380" t="s">
        <v>381</v>
      </c>
      <c r="C24" s="103">
        <v>0</v>
      </c>
      <c r="D24" s="182">
        <v>0</v>
      </c>
      <c r="E24" s="185">
        <v>0</v>
      </c>
      <c r="F24" s="103">
        <v>0</v>
      </c>
      <c r="G24" s="182">
        <v>0</v>
      </c>
      <c r="H24" s="185">
        <v>0</v>
      </c>
      <c r="I24" s="103">
        <v>0</v>
      </c>
      <c r="J24" s="182">
        <v>0</v>
      </c>
      <c r="K24" s="185">
        <v>0</v>
      </c>
      <c r="L24" s="103">
        <v>0</v>
      </c>
      <c r="M24" s="182">
        <v>0</v>
      </c>
      <c r="N24" s="185">
        <v>0</v>
      </c>
      <c r="O24" s="103">
        <v>0</v>
      </c>
      <c r="P24" s="182">
        <v>0</v>
      </c>
      <c r="Q24" s="185">
        <v>0</v>
      </c>
      <c r="R24" s="103">
        <v>0</v>
      </c>
      <c r="S24" s="182">
        <v>0</v>
      </c>
      <c r="T24" s="185">
        <v>0</v>
      </c>
      <c r="U24" s="103">
        <v>0</v>
      </c>
      <c r="V24" s="182">
        <v>0</v>
      </c>
      <c r="W24" s="185">
        <v>0</v>
      </c>
      <c r="X24" s="103">
        <v>0</v>
      </c>
      <c r="Y24" s="182">
        <v>0</v>
      </c>
      <c r="Z24" s="185">
        <v>0</v>
      </c>
      <c r="AA24" s="103">
        <v>0</v>
      </c>
      <c r="AB24" s="182">
        <v>0</v>
      </c>
      <c r="AC24" s="185">
        <v>0</v>
      </c>
      <c r="AD24" s="103">
        <v>0</v>
      </c>
      <c r="AE24" s="182">
        <v>0</v>
      </c>
      <c r="AF24" s="185">
        <v>0</v>
      </c>
      <c r="AG24" s="103">
        <v>0</v>
      </c>
      <c r="AH24" s="182">
        <v>0</v>
      </c>
      <c r="AI24" s="185">
        <v>0</v>
      </c>
      <c r="AJ24" s="103">
        <v>0</v>
      </c>
      <c r="AK24" s="182">
        <v>0</v>
      </c>
      <c r="AL24" s="185">
        <v>0</v>
      </c>
      <c r="AM24" s="103">
        <v>0</v>
      </c>
      <c r="AN24" s="182">
        <v>0</v>
      </c>
      <c r="AO24" s="185">
        <v>0</v>
      </c>
      <c r="AP24" s="103">
        <v>0</v>
      </c>
      <c r="AQ24" s="182">
        <v>0</v>
      </c>
      <c r="AR24" s="185">
        <v>0</v>
      </c>
      <c r="AS24" s="103">
        <v>0</v>
      </c>
      <c r="AT24" s="182">
        <v>0</v>
      </c>
      <c r="AU24" s="185">
        <v>0</v>
      </c>
      <c r="AV24" s="103">
        <v>0</v>
      </c>
      <c r="AW24" s="182">
        <v>0</v>
      </c>
      <c r="AX24" s="185">
        <v>0</v>
      </c>
      <c r="AY24" s="103">
        <v>30208000</v>
      </c>
      <c r="AZ24" s="182">
        <v>13012511.199999999</v>
      </c>
      <c r="BA24" s="185">
        <v>43.076374470338976</v>
      </c>
      <c r="BB24" s="103">
        <v>31416320</v>
      </c>
      <c r="BC24" s="182">
        <v>23393750</v>
      </c>
      <c r="BD24" s="185">
        <v>74.463686389749014</v>
      </c>
      <c r="BE24" s="103">
        <v>32672973</v>
      </c>
      <c r="BF24" s="182">
        <v>30044989</v>
      </c>
      <c r="BG24" s="185">
        <v>91.956703786949532</v>
      </c>
      <c r="BH24" s="103">
        <v>26157722</v>
      </c>
      <c r="BI24" s="182">
        <v>28733998.508000001</v>
      </c>
      <c r="BJ24" s="185">
        <v>109.84900943591343</v>
      </c>
      <c r="BK24" s="103">
        <v>23781986</v>
      </c>
      <c r="BL24" s="182">
        <v>13819257</v>
      </c>
      <c r="BM24" s="185">
        <v>58.108086515566868</v>
      </c>
      <c r="BN24" s="103">
        <v>0</v>
      </c>
      <c r="BO24" s="182">
        <v>0</v>
      </c>
      <c r="BP24" s="185">
        <v>0</v>
      </c>
      <c r="BQ24" s="103">
        <v>0</v>
      </c>
      <c r="BR24" s="182">
        <v>0</v>
      </c>
      <c r="BS24" s="185">
        <v>0</v>
      </c>
      <c r="BT24" s="103">
        <v>0</v>
      </c>
      <c r="BU24" s="182">
        <v>0</v>
      </c>
      <c r="BV24" s="185">
        <v>0</v>
      </c>
      <c r="BW24" s="103">
        <v>0</v>
      </c>
      <c r="BX24" s="182">
        <v>5902.5640000000003</v>
      </c>
      <c r="BY24" s="185">
        <v>0</v>
      </c>
      <c r="BZ24" s="103">
        <v>0</v>
      </c>
      <c r="CA24" s="182">
        <v>0</v>
      </c>
      <c r="CB24" s="185">
        <v>0</v>
      </c>
      <c r="CC24" s="103">
        <v>0</v>
      </c>
      <c r="CD24" s="182">
        <v>0</v>
      </c>
      <c r="CE24" s="185">
        <v>0</v>
      </c>
    </row>
    <row r="25" spans="1:83" ht="14.1" customHeight="1" x14ac:dyDescent="0.2">
      <c r="A25" s="385" t="s">
        <v>380</v>
      </c>
      <c r="B25" s="380" t="s">
        <v>382</v>
      </c>
      <c r="C25" s="103">
        <v>0</v>
      </c>
      <c r="D25" s="182">
        <v>0</v>
      </c>
      <c r="E25" s="185">
        <v>0</v>
      </c>
      <c r="F25" s="103">
        <v>0</v>
      </c>
      <c r="G25" s="182">
        <v>0</v>
      </c>
      <c r="H25" s="185">
        <v>0</v>
      </c>
      <c r="I25" s="103">
        <v>0</v>
      </c>
      <c r="J25" s="182">
        <v>0</v>
      </c>
      <c r="K25" s="185">
        <v>0</v>
      </c>
      <c r="L25" s="103">
        <v>0</v>
      </c>
      <c r="M25" s="182">
        <v>0</v>
      </c>
      <c r="N25" s="185">
        <v>0</v>
      </c>
      <c r="O25" s="103">
        <v>0</v>
      </c>
      <c r="P25" s="182">
        <v>0</v>
      </c>
      <c r="Q25" s="185">
        <v>0</v>
      </c>
      <c r="R25" s="103">
        <v>0</v>
      </c>
      <c r="S25" s="182">
        <v>0</v>
      </c>
      <c r="T25" s="185">
        <v>0</v>
      </c>
      <c r="U25" s="103">
        <v>0</v>
      </c>
      <c r="V25" s="182">
        <v>0</v>
      </c>
      <c r="W25" s="185">
        <v>0</v>
      </c>
      <c r="X25" s="103">
        <v>0</v>
      </c>
      <c r="Y25" s="182">
        <v>0</v>
      </c>
      <c r="Z25" s="185">
        <v>0</v>
      </c>
      <c r="AA25" s="103">
        <v>0</v>
      </c>
      <c r="AB25" s="182">
        <v>0</v>
      </c>
      <c r="AC25" s="185">
        <v>0</v>
      </c>
      <c r="AD25" s="103">
        <v>0</v>
      </c>
      <c r="AE25" s="182">
        <v>0</v>
      </c>
      <c r="AF25" s="185">
        <v>0</v>
      </c>
      <c r="AG25" s="103">
        <v>0</v>
      </c>
      <c r="AH25" s="182">
        <v>0</v>
      </c>
      <c r="AI25" s="185">
        <v>0</v>
      </c>
      <c r="AJ25" s="103">
        <v>0</v>
      </c>
      <c r="AK25" s="182">
        <v>0</v>
      </c>
      <c r="AL25" s="185">
        <v>0</v>
      </c>
      <c r="AM25" s="103">
        <v>0</v>
      </c>
      <c r="AN25" s="182">
        <v>0</v>
      </c>
      <c r="AO25" s="185">
        <v>0</v>
      </c>
      <c r="AP25" s="103">
        <v>0</v>
      </c>
      <c r="AQ25" s="182">
        <v>0</v>
      </c>
      <c r="AR25" s="185">
        <v>0</v>
      </c>
      <c r="AS25" s="103">
        <v>0</v>
      </c>
      <c r="AT25" s="182">
        <v>0</v>
      </c>
      <c r="AU25" s="185">
        <v>0</v>
      </c>
      <c r="AV25" s="103">
        <v>0</v>
      </c>
      <c r="AW25" s="182">
        <v>0</v>
      </c>
      <c r="AX25" s="185">
        <v>0</v>
      </c>
      <c r="AY25" s="103">
        <v>4500000</v>
      </c>
      <c r="AZ25" s="182">
        <v>3378423</v>
      </c>
      <c r="BA25" s="185">
        <v>75.076066666666662</v>
      </c>
      <c r="BB25" s="103">
        <v>4680000</v>
      </c>
      <c r="BC25" s="182">
        <v>8940767</v>
      </c>
      <c r="BD25" s="185">
        <v>191.04202991452993</v>
      </c>
      <c r="BE25" s="103">
        <v>6240000</v>
      </c>
      <c r="BF25" s="182">
        <v>11023381</v>
      </c>
      <c r="BG25" s="185">
        <v>176.65674679487179</v>
      </c>
      <c r="BH25" s="103">
        <v>9997119</v>
      </c>
      <c r="BI25" s="182">
        <v>12390167</v>
      </c>
      <c r="BJ25" s="185">
        <v>123.93737635812879</v>
      </c>
      <c r="BK25" s="103">
        <v>11865567</v>
      </c>
      <c r="BL25" s="182">
        <v>14435300</v>
      </c>
      <c r="BM25" s="185">
        <v>121.6570602989305</v>
      </c>
      <c r="BN25" s="103">
        <v>16033000</v>
      </c>
      <c r="BO25" s="182">
        <v>13453020</v>
      </c>
      <c r="BP25" s="185">
        <v>83.908314102164283</v>
      </c>
      <c r="BQ25" s="103">
        <v>15314409</v>
      </c>
      <c r="BR25" s="182">
        <v>11476205</v>
      </c>
      <c r="BS25" s="185">
        <v>74.937302510335201</v>
      </c>
      <c r="BT25" s="103">
        <v>23596000</v>
      </c>
      <c r="BU25" s="182">
        <v>11424041</v>
      </c>
      <c r="BV25" s="185">
        <v>48.415159349042206</v>
      </c>
      <c r="BW25" s="103">
        <v>11739027</v>
      </c>
      <c r="BX25" s="182">
        <v>15291141.206</v>
      </c>
      <c r="BY25" s="185">
        <v>130.2590172592669</v>
      </c>
      <c r="BZ25" s="103">
        <v>13727101</v>
      </c>
      <c r="CA25" s="182">
        <v>18363968.635000002</v>
      </c>
      <c r="CB25" s="185">
        <v>133.77892852248993</v>
      </c>
      <c r="CC25" s="103">
        <v>15935167</v>
      </c>
      <c r="CD25" s="182">
        <v>16626263.607999999</v>
      </c>
      <c r="CE25" s="185">
        <v>104.3369273004795</v>
      </c>
    </row>
    <row r="26" spans="1:83" ht="14.1" customHeight="1" x14ac:dyDescent="0.2">
      <c r="A26" s="385" t="s">
        <v>390</v>
      </c>
      <c r="B26" s="380" t="s">
        <v>383</v>
      </c>
      <c r="C26" s="103">
        <v>0</v>
      </c>
      <c r="D26" s="182">
        <v>0</v>
      </c>
      <c r="E26" s="185">
        <v>0</v>
      </c>
      <c r="F26" s="103">
        <v>0</v>
      </c>
      <c r="G26" s="182">
        <v>0</v>
      </c>
      <c r="H26" s="185">
        <v>0</v>
      </c>
      <c r="I26" s="103">
        <v>0</v>
      </c>
      <c r="J26" s="182">
        <v>0</v>
      </c>
      <c r="K26" s="185">
        <v>0</v>
      </c>
      <c r="L26" s="103">
        <v>0</v>
      </c>
      <c r="M26" s="182">
        <v>0</v>
      </c>
      <c r="N26" s="185">
        <v>0</v>
      </c>
      <c r="O26" s="103">
        <v>0</v>
      </c>
      <c r="P26" s="182">
        <v>0</v>
      </c>
      <c r="Q26" s="185">
        <v>0</v>
      </c>
      <c r="R26" s="103">
        <v>0</v>
      </c>
      <c r="S26" s="182">
        <v>0</v>
      </c>
      <c r="T26" s="185">
        <v>0</v>
      </c>
      <c r="U26" s="103">
        <v>0</v>
      </c>
      <c r="V26" s="182">
        <v>0</v>
      </c>
      <c r="W26" s="185">
        <v>0</v>
      </c>
      <c r="X26" s="103">
        <v>0</v>
      </c>
      <c r="Y26" s="182">
        <v>0</v>
      </c>
      <c r="Z26" s="185">
        <v>0</v>
      </c>
      <c r="AA26" s="103">
        <v>0</v>
      </c>
      <c r="AB26" s="182">
        <v>0</v>
      </c>
      <c r="AC26" s="185">
        <v>0</v>
      </c>
      <c r="AD26" s="103">
        <v>0</v>
      </c>
      <c r="AE26" s="182">
        <v>0</v>
      </c>
      <c r="AF26" s="185">
        <v>0</v>
      </c>
      <c r="AG26" s="103">
        <v>0</v>
      </c>
      <c r="AH26" s="182">
        <v>0</v>
      </c>
      <c r="AI26" s="185">
        <v>0</v>
      </c>
      <c r="AJ26" s="103">
        <v>0</v>
      </c>
      <c r="AK26" s="182">
        <v>0</v>
      </c>
      <c r="AL26" s="185">
        <v>0</v>
      </c>
      <c r="AM26" s="103">
        <v>0</v>
      </c>
      <c r="AN26" s="182">
        <v>0</v>
      </c>
      <c r="AO26" s="185">
        <v>0</v>
      </c>
      <c r="AP26" s="103">
        <v>0</v>
      </c>
      <c r="AQ26" s="182">
        <v>0</v>
      </c>
      <c r="AR26" s="185">
        <v>0</v>
      </c>
      <c r="AS26" s="103">
        <v>0</v>
      </c>
      <c r="AT26" s="182">
        <v>0</v>
      </c>
      <c r="AU26" s="185">
        <v>0</v>
      </c>
      <c r="AV26" s="103">
        <v>0</v>
      </c>
      <c r="AW26" s="182">
        <v>0</v>
      </c>
      <c r="AX26" s="185">
        <v>0</v>
      </c>
      <c r="AY26" s="103">
        <v>4500000</v>
      </c>
      <c r="AZ26" s="182">
        <v>3378395.1</v>
      </c>
      <c r="BA26" s="185">
        <v>75.075446666666664</v>
      </c>
      <c r="BB26" s="103">
        <v>4680000</v>
      </c>
      <c r="BC26" s="182">
        <v>8940802</v>
      </c>
      <c r="BD26" s="185">
        <v>191.04277777777779</v>
      </c>
      <c r="BE26" s="103">
        <v>6240000</v>
      </c>
      <c r="BF26" s="182">
        <v>11023230</v>
      </c>
      <c r="BG26" s="185">
        <v>176.65432692307692</v>
      </c>
      <c r="BH26" s="103">
        <v>9997119</v>
      </c>
      <c r="BI26" s="182">
        <v>12390376.136</v>
      </c>
      <c r="BJ26" s="185">
        <v>123.93946832082324</v>
      </c>
      <c r="BK26" s="103">
        <v>11865405</v>
      </c>
      <c r="BL26" s="182">
        <v>14434904</v>
      </c>
      <c r="BM26" s="185">
        <v>121.65538386595316</v>
      </c>
      <c r="BN26" s="103">
        <v>16033000</v>
      </c>
      <c r="BO26" s="182">
        <v>13452878</v>
      </c>
      <c r="BP26" s="185">
        <v>83.907428428865458</v>
      </c>
      <c r="BQ26" s="103">
        <v>15313990</v>
      </c>
      <c r="BR26" s="182">
        <v>11476208</v>
      </c>
      <c r="BS26" s="185">
        <v>74.939372430045992</v>
      </c>
      <c r="BT26" s="103">
        <v>12789881</v>
      </c>
      <c r="BU26" s="182">
        <v>11424048</v>
      </c>
      <c r="BV26" s="185">
        <v>89.320987427482706</v>
      </c>
      <c r="BW26" s="103">
        <v>11739027</v>
      </c>
      <c r="BX26" s="182">
        <v>15291143.206</v>
      </c>
      <c r="BY26" s="185">
        <v>130.25903429645405</v>
      </c>
      <c r="BZ26" s="103">
        <v>13727101</v>
      </c>
      <c r="CA26" s="182">
        <v>18365010.635000002</v>
      </c>
      <c r="CB26" s="185">
        <v>133.78651934592747</v>
      </c>
      <c r="CC26" s="103">
        <v>15935167</v>
      </c>
      <c r="CD26" s="182">
        <v>20480994.574000001</v>
      </c>
      <c r="CE26" s="185">
        <v>128.52701558759944</v>
      </c>
    </row>
    <row r="27" spans="1:83" ht="21" x14ac:dyDescent="0.2">
      <c r="A27" s="386">
        <v>21116</v>
      </c>
      <c r="B27" s="397" t="s">
        <v>579</v>
      </c>
      <c r="C27" s="103">
        <v>0</v>
      </c>
      <c r="D27" s="182">
        <v>0</v>
      </c>
      <c r="E27" s="185">
        <v>0</v>
      </c>
      <c r="F27" s="103">
        <v>0</v>
      </c>
      <c r="G27" s="182">
        <v>0</v>
      </c>
      <c r="H27" s="185">
        <v>0</v>
      </c>
      <c r="I27" s="103">
        <v>0</v>
      </c>
      <c r="J27" s="182">
        <v>0</v>
      </c>
      <c r="K27" s="185">
        <v>0</v>
      </c>
      <c r="L27" s="103">
        <v>0</v>
      </c>
      <c r="M27" s="182">
        <v>0</v>
      </c>
      <c r="N27" s="185">
        <v>0</v>
      </c>
      <c r="O27" s="103">
        <v>0</v>
      </c>
      <c r="P27" s="182">
        <v>0</v>
      </c>
      <c r="Q27" s="185">
        <v>0</v>
      </c>
      <c r="R27" s="103">
        <v>0</v>
      </c>
      <c r="S27" s="182">
        <v>0</v>
      </c>
      <c r="T27" s="185">
        <v>0</v>
      </c>
      <c r="U27" s="103">
        <v>0</v>
      </c>
      <c r="V27" s="182">
        <v>0</v>
      </c>
      <c r="W27" s="185">
        <v>0</v>
      </c>
      <c r="X27" s="103">
        <v>0</v>
      </c>
      <c r="Y27" s="182">
        <v>0</v>
      </c>
      <c r="Z27" s="185">
        <v>0</v>
      </c>
      <c r="AA27" s="103">
        <v>0</v>
      </c>
      <c r="AB27" s="182">
        <v>0</v>
      </c>
      <c r="AC27" s="185">
        <v>0</v>
      </c>
      <c r="AD27" s="103">
        <v>0</v>
      </c>
      <c r="AE27" s="182">
        <v>0</v>
      </c>
      <c r="AF27" s="185">
        <v>0</v>
      </c>
      <c r="AG27" s="103">
        <v>0</v>
      </c>
      <c r="AH27" s="182">
        <v>0</v>
      </c>
      <c r="AI27" s="185">
        <v>0</v>
      </c>
      <c r="AJ27" s="103">
        <v>0</v>
      </c>
      <c r="AK27" s="182">
        <v>0</v>
      </c>
      <c r="AL27" s="185">
        <v>0</v>
      </c>
      <c r="AM27" s="103">
        <v>0</v>
      </c>
      <c r="AN27" s="182">
        <v>0</v>
      </c>
      <c r="AO27" s="185">
        <v>0</v>
      </c>
      <c r="AP27" s="103">
        <v>0</v>
      </c>
      <c r="AQ27" s="182">
        <v>0</v>
      </c>
      <c r="AR27" s="185">
        <v>0</v>
      </c>
      <c r="AS27" s="103">
        <v>0</v>
      </c>
      <c r="AT27" s="182">
        <v>0</v>
      </c>
      <c r="AU27" s="185">
        <v>0</v>
      </c>
      <c r="AV27" s="103">
        <v>0</v>
      </c>
      <c r="AW27" s="182">
        <v>0</v>
      </c>
      <c r="AX27" s="185">
        <v>0</v>
      </c>
      <c r="AY27" s="103">
        <v>0</v>
      </c>
      <c r="AZ27" s="182">
        <v>0</v>
      </c>
      <c r="BA27" s="185">
        <v>0</v>
      </c>
      <c r="BB27" s="103">
        <v>0</v>
      </c>
      <c r="BC27" s="182">
        <v>0</v>
      </c>
      <c r="BD27" s="185">
        <v>0</v>
      </c>
      <c r="BE27" s="103">
        <v>0</v>
      </c>
      <c r="BF27" s="182">
        <v>0</v>
      </c>
      <c r="BG27" s="185">
        <v>0</v>
      </c>
      <c r="BH27" s="103">
        <v>0</v>
      </c>
      <c r="BI27" s="182">
        <v>1747529</v>
      </c>
      <c r="BJ27" s="185">
        <v>0</v>
      </c>
      <c r="BK27" s="103">
        <v>9983931</v>
      </c>
      <c r="BL27" s="182">
        <v>19351255</v>
      </c>
      <c r="BM27" s="185">
        <v>193.82400579491184</v>
      </c>
      <c r="BN27" s="103">
        <v>19906000</v>
      </c>
      <c r="BO27" s="182">
        <v>19394840</v>
      </c>
      <c r="BP27" s="185">
        <v>97.432131015774132</v>
      </c>
      <c r="BQ27" s="103">
        <v>26597354</v>
      </c>
      <c r="BR27" s="182">
        <v>10824797</v>
      </c>
      <c r="BS27" s="185">
        <v>40.698774020904487</v>
      </c>
      <c r="BT27" s="103">
        <v>11354006</v>
      </c>
      <c r="BU27" s="182">
        <v>21782776</v>
      </c>
      <c r="BV27" s="185">
        <v>191.85101716521905</v>
      </c>
      <c r="BW27" s="103">
        <v>12699888</v>
      </c>
      <c r="BX27" s="182">
        <v>10918291.354</v>
      </c>
      <c r="BY27" s="185">
        <v>85.971556237346348</v>
      </c>
      <c r="BZ27" s="103">
        <v>11198605</v>
      </c>
      <c r="CA27" s="182">
        <v>26273746.096999999</v>
      </c>
      <c r="CB27" s="185">
        <v>234.6162410139477</v>
      </c>
      <c r="CC27" s="103">
        <v>12444219</v>
      </c>
      <c r="CD27" s="182">
        <v>16793027.329999998</v>
      </c>
      <c r="CE27" s="185">
        <v>134.94641431495216</v>
      </c>
    </row>
    <row r="28" spans="1:83" ht="14.1" customHeight="1" x14ac:dyDescent="0.2">
      <c r="A28" s="386"/>
      <c r="B28" s="398" t="s">
        <v>478</v>
      </c>
      <c r="C28" s="103">
        <v>0</v>
      </c>
      <c r="D28" s="182">
        <v>0</v>
      </c>
      <c r="E28" s="185">
        <v>0</v>
      </c>
      <c r="F28" s="103">
        <v>0</v>
      </c>
      <c r="G28" s="182">
        <v>0</v>
      </c>
      <c r="H28" s="185">
        <v>0</v>
      </c>
      <c r="I28" s="103">
        <v>0</v>
      </c>
      <c r="J28" s="182">
        <v>0</v>
      </c>
      <c r="K28" s="185">
        <v>0</v>
      </c>
      <c r="L28" s="103">
        <v>0</v>
      </c>
      <c r="M28" s="182">
        <v>0</v>
      </c>
      <c r="N28" s="185">
        <v>0</v>
      </c>
      <c r="O28" s="103">
        <v>0</v>
      </c>
      <c r="P28" s="182">
        <v>0</v>
      </c>
      <c r="Q28" s="185">
        <v>0</v>
      </c>
      <c r="R28" s="103">
        <v>0</v>
      </c>
      <c r="S28" s="182">
        <v>0</v>
      </c>
      <c r="T28" s="185">
        <v>0</v>
      </c>
      <c r="U28" s="103">
        <v>0</v>
      </c>
      <c r="V28" s="182">
        <v>0</v>
      </c>
      <c r="W28" s="185">
        <v>0</v>
      </c>
      <c r="X28" s="103">
        <v>0</v>
      </c>
      <c r="Y28" s="182">
        <v>0</v>
      </c>
      <c r="Z28" s="185">
        <v>0</v>
      </c>
      <c r="AA28" s="103">
        <v>0</v>
      </c>
      <c r="AB28" s="182">
        <v>0</v>
      </c>
      <c r="AC28" s="185">
        <v>0</v>
      </c>
      <c r="AD28" s="103">
        <v>0</v>
      </c>
      <c r="AE28" s="182">
        <v>0</v>
      </c>
      <c r="AF28" s="185">
        <v>0</v>
      </c>
      <c r="AG28" s="103">
        <v>0</v>
      </c>
      <c r="AH28" s="182">
        <v>0</v>
      </c>
      <c r="AI28" s="185">
        <v>0</v>
      </c>
      <c r="AJ28" s="103">
        <v>0</v>
      </c>
      <c r="AK28" s="182">
        <v>0</v>
      </c>
      <c r="AL28" s="185">
        <v>0</v>
      </c>
      <c r="AM28" s="103">
        <v>0</v>
      </c>
      <c r="AN28" s="182">
        <v>0</v>
      </c>
      <c r="AO28" s="185">
        <v>0</v>
      </c>
      <c r="AP28" s="103">
        <v>0</v>
      </c>
      <c r="AQ28" s="182">
        <v>0</v>
      </c>
      <c r="AR28" s="185">
        <v>0</v>
      </c>
      <c r="AS28" s="103">
        <v>0</v>
      </c>
      <c r="AT28" s="182">
        <v>0</v>
      </c>
      <c r="AU28" s="185">
        <v>0</v>
      </c>
      <c r="AV28" s="103">
        <v>0</v>
      </c>
      <c r="AW28" s="182">
        <v>0</v>
      </c>
      <c r="AX28" s="185">
        <v>0</v>
      </c>
      <c r="AY28" s="103">
        <v>0</v>
      </c>
      <c r="AZ28" s="182">
        <v>0</v>
      </c>
      <c r="BA28" s="185">
        <v>0</v>
      </c>
      <c r="BB28" s="103">
        <v>0</v>
      </c>
      <c r="BC28" s="182">
        <v>0</v>
      </c>
      <c r="BD28" s="185">
        <v>0</v>
      </c>
      <c r="BE28" s="103">
        <v>0</v>
      </c>
      <c r="BF28" s="182">
        <v>0</v>
      </c>
      <c r="BG28" s="185">
        <v>0</v>
      </c>
      <c r="BH28" s="103">
        <v>0</v>
      </c>
      <c r="BI28" s="182">
        <v>0</v>
      </c>
      <c r="BJ28" s="185">
        <v>0</v>
      </c>
      <c r="BK28" s="103">
        <v>0</v>
      </c>
      <c r="BL28" s="182">
        <v>0</v>
      </c>
      <c r="BM28" s="185">
        <v>0</v>
      </c>
      <c r="BN28" s="103">
        <v>0</v>
      </c>
      <c r="BO28" s="182">
        <v>0</v>
      </c>
      <c r="BP28" s="185">
        <v>0</v>
      </c>
      <c r="BQ28" s="103">
        <v>62282000</v>
      </c>
      <c r="BR28" s="182">
        <v>51348060</v>
      </c>
      <c r="BS28" s="185">
        <v>82.44446228444815</v>
      </c>
      <c r="BT28" s="103">
        <v>36320420.675999999</v>
      </c>
      <c r="BU28" s="182">
        <v>34089470.145999998</v>
      </c>
      <c r="BV28" s="185">
        <v>93.857586205012822</v>
      </c>
      <c r="BW28" s="103">
        <v>41365405</v>
      </c>
      <c r="BX28" s="182">
        <v>55308138.798</v>
      </c>
      <c r="BY28" s="185">
        <v>133.70626686236966</v>
      </c>
      <c r="BZ28" s="103">
        <v>37743765</v>
      </c>
      <c r="CA28" s="182">
        <v>59122919.989</v>
      </c>
      <c r="CB28" s="185">
        <v>156.64287860259833</v>
      </c>
      <c r="CC28" s="103">
        <v>62280597</v>
      </c>
      <c r="CD28" s="182">
        <v>59539092.086999997</v>
      </c>
      <c r="CE28" s="185">
        <v>95.598139637293457</v>
      </c>
    </row>
    <row r="29" spans="1:83" ht="14.1" customHeight="1" x14ac:dyDescent="0.2">
      <c r="A29" s="384" t="s">
        <v>391</v>
      </c>
      <c r="B29" s="396" t="s">
        <v>35</v>
      </c>
      <c r="C29" s="103">
        <v>0</v>
      </c>
      <c r="D29" s="182">
        <v>0</v>
      </c>
      <c r="E29" s="185">
        <v>0</v>
      </c>
      <c r="F29" s="103">
        <v>0</v>
      </c>
      <c r="G29" s="182">
        <v>0</v>
      </c>
      <c r="H29" s="185">
        <v>0</v>
      </c>
      <c r="I29" s="103">
        <v>0</v>
      </c>
      <c r="J29" s="182">
        <v>0</v>
      </c>
      <c r="K29" s="185">
        <v>0</v>
      </c>
      <c r="L29" s="103">
        <v>0</v>
      </c>
      <c r="M29" s="182">
        <v>0</v>
      </c>
      <c r="N29" s="185">
        <v>0</v>
      </c>
      <c r="O29" s="103">
        <v>0</v>
      </c>
      <c r="P29" s="182">
        <v>795871.9</v>
      </c>
      <c r="Q29" s="185">
        <v>0</v>
      </c>
      <c r="R29" s="103">
        <v>0</v>
      </c>
      <c r="S29" s="182">
        <v>8092881</v>
      </c>
      <c r="T29" s="185">
        <v>0</v>
      </c>
      <c r="U29" s="103">
        <v>78301863.299999997</v>
      </c>
      <c r="V29" s="182">
        <v>91550745.400000006</v>
      </c>
      <c r="W29" s="185">
        <v>116.92026414395684</v>
      </c>
      <c r="X29" s="103">
        <v>0</v>
      </c>
      <c r="Y29" s="182">
        <v>34026565</v>
      </c>
      <c r="Z29" s="185">
        <v>0</v>
      </c>
      <c r="AA29" s="103">
        <v>0</v>
      </c>
      <c r="AB29" s="182">
        <v>2738608</v>
      </c>
      <c r="AC29" s="185">
        <v>0</v>
      </c>
      <c r="AD29" s="103">
        <v>1021000</v>
      </c>
      <c r="AE29" s="182">
        <v>12054597.607999999</v>
      </c>
      <c r="AF29" s="185">
        <v>1180.6657794319294</v>
      </c>
      <c r="AG29" s="103">
        <v>0</v>
      </c>
      <c r="AH29" s="182">
        <v>4188534.1039999998</v>
      </c>
      <c r="AI29" s="185">
        <v>0</v>
      </c>
      <c r="AJ29" s="103">
        <v>0</v>
      </c>
      <c r="AK29" s="182">
        <v>63748</v>
      </c>
      <c r="AL29" s="185">
        <v>0</v>
      </c>
      <c r="AM29" s="103">
        <v>0</v>
      </c>
      <c r="AN29" s="182">
        <v>2260666.21</v>
      </c>
      <c r="AO29" s="185">
        <v>0</v>
      </c>
      <c r="AP29" s="103">
        <v>0</v>
      </c>
      <c r="AQ29" s="182">
        <v>11709552.987</v>
      </c>
      <c r="AR29" s="185">
        <v>0</v>
      </c>
      <c r="AS29" s="103">
        <v>0</v>
      </c>
      <c r="AT29" s="182">
        <v>19516.838</v>
      </c>
      <c r="AU29" s="185">
        <v>0</v>
      </c>
      <c r="AV29" s="103">
        <v>0</v>
      </c>
      <c r="AW29" s="182">
        <v>9098</v>
      </c>
      <c r="AX29" s="185">
        <v>0</v>
      </c>
      <c r="AY29" s="103">
        <v>0</v>
      </c>
      <c r="AZ29" s="182">
        <v>2193.5</v>
      </c>
      <c r="BA29" s="185">
        <v>0</v>
      </c>
      <c r="BB29" s="103">
        <v>0</v>
      </c>
      <c r="BC29" s="182">
        <v>5539</v>
      </c>
      <c r="BD29" s="185">
        <v>0</v>
      </c>
      <c r="BE29" s="103">
        <v>0</v>
      </c>
      <c r="BF29" s="182">
        <v>0</v>
      </c>
      <c r="BG29" s="185">
        <v>0</v>
      </c>
      <c r="BH29" s="103">
        <v>0</v>
      </c>
      <c r="BI29" s="182">
        <v>0</v>
      </c>
      <c r="BJ29" s="185">
        <v>0</v>
      </c>
      <c r="BK29" s="103">
        <v>0</v>
      </c>
      <c r="BL29" s="182">
        <v>0</v>
      </c>
      <c r="BM29" s="185">
        <v>0</v>
      </c>
      <c r="BN29" s="103">
        <v>0</v>
      </c>
      <c r="BO29" s="182">
        <v>0</v>
      </c>
      <c r="BP29" s="185">
        <v>0</v>
      </c>
      <c r="BQ29" s="103">
        <v>0</v>
      </c>
      <c r="BR29" s="182">
        <v>0</v>
      </c>
      <c r="BS29" s="185">
        <v>0</v>
      </c>
      <c r="BT29" s="103">
        <v>0</v>
      </c>
      <c r="BU29" s="182">
        <v>65.510000000000005</v>
      </c>
      <c r="BV29" s="185">
        <v>0</v>
      </c>
      <c r="BW29" s="103">
        <v>0</v>
      </c>
      <c r="BX29" s="182">
        <v>0</v>
      </c>
      <c r="BY29" s="185">
        <v>0</v>
      </c>
      <c r="BZ29" s="103">
        <v>0</v>
      </c>
      <c r="CA29" s="182">
        <v>0</v>
      </c>
      <c r="CB29" s="185">
        <v>0</v>
      </c>
      <c r="CC29" s="103">
        <v>0</v>
      </c>
      <c r="CD29" s="182">
        <v>0.20200000000000001</v>
      </c>
      <c r="CE29" s="185">
        <v>0</v>
      </c>
    </row>
    <row r="30" spans="1:83" ht="14.1" customHeight="1" x14ac:dyDescent="0.2">
      <c r="A30" s="384" t="s">
        <v>392</v>
      </c>
      <c r="B30" s="396" t="s">
        <v>36</v>
      </c>
      <c r="C30" s="103">
        <v>0</v>
      </c>
      <c r="D30" s="182">
        <v>0</v>
      </c>
      <c r="E30" s="185">
        <v>0</v>
      </c>
      <c r="F30" s="103">
        <v>0</v>
      </c>
      <c r="G30" s="182">
        <v>0</v>
      </c>
      <c r="H30" s="185">
        <v>0</v>
      </c>
      <c r="I30" s="103">
        <v>0</v>
      </c>
      <c r="J30" s="182">
        <v>0</v>
      </c>
      <c r="K30" s="185">
        <v>0</v>
      </c>
      <c r="L30" s="103">
        <v>0</v>
      </c>
      <c r="M30" s="182">
        <v>0</v>
      </c>
      <c r="N30" s="185">
        <v>0</v>
      </c>
      <c r="O30" s="103">
        <v>0</v>
      </c>
      <c r="P30" s="182">
        <v>31440761.699999999</v>
      </c>
      <c r="Q30" s="185">
        <v>0</v>
      </c>
      <c r="R30" s="103">
        <v>0</v>
      </c>
      <c r="S30" s="182">
        <v>0</v>
      </c>
      <c r="T30" s="185">
        <v>0</v>
      </c>
      <c r="U30" s="103">
        <v>0</v>
      </c>
      <c r="V30" s="182">
        <v>0</v>
      </c>
      <c r="W30" s="185">
        <v>0</v>
      </c>
      <c r="X30" s="103">
        <v>0</v>
      </c>
      <c r="Y30" s="182">
        <v>0</v>
      </c>
      <c r="Z30" s="185">
        <v>0</v>
      </c>
      <c r="AA30" s="103">
        <v>0</v>
      </c>
      <c r="AB30" s="182">
        <v>3948315</v>
      </c>
      <c r="AC30" s="185">
        <v>0</v>
      </c>
      <c r="AD30" s="103">
        <v>0</v>
      </c>
      <c r="AE30" s="182">
        <v>0</v>
      </c>
      <c r="AF30" s="185">
        <v>0</v>
      </c>
      <c r="AG30" s="103">
        <v>0</v>
      </c>
      <c r="AH30" s="182">
        <v>0</v>
      </c>
      <c r="AI30" s="185">
        <v>0</v>
      </c>
      <c r="AJ30" s="103">
        <v>0</v>
      </c>
      <c r="AK30" s="182">
        <v>0</v>
      </c>
      <c r="AL30" s="185">
        <v>0</v>
      </c>
      <c r="AM30" s="103">
        <v>0</v>
      </c>
      <c r="AN30" s="182">
        <v>0</v>
      </c>
      <c r="AO30" s="185">
        <v>0</v>
      </c>
      <c r="AP30" s="103">
        <v>0</v>
      </c>
      <c r="AQ30" s="182">
        <v>0</v>
      </c>
      <c r="AR30" s="185">
        <v>0</v>
      </c>
      <c r="AS30" s="103">
        <v>0</v>
      </c>
      <c r="AT30" s="182">
        <v>0</v>
      </c>
      <c r="AU30" s="185">
        <v>0</v>
      </c>
      <c r="AV30" s="103">
        <v>0</v>
      </c>
      <c r="AW30" s="182">
        <v>0</v>
      </c>
      <c r="AX30" s="185">
        <v>0</v>
      </c>
      <c r="AY30" s="103">
        <v>0</v>
      </c>
      <c r="AZ30" s="182">
        <v>0</v>
      </c>
      <c r="BA30" s="185">
        <v>0</v>
      </c>
      <c r="BB30" s="103">
        <v>0</v>
      </c>
      <c r="BC30" s="182">
        <v>0</v>
      </c>
      <c r="BD30" s="185">
        <v>0</v>
      </c>
      <c r="BE30" s="103">
        <v>0</v>
      </c>
      <c r="BF30" s="182">
        <v>0</v>
      </c>
      <c r="BG30" s="185">
        <v>0</v>
      </c>
      <c r="BH30" s="103">
        <v>0</v>
      </c>
      <c r="BI30" s="182">
        <v>0</v>
      </c>
      <c r="BJ30" s="185">
        <v>0</v>
      </c>
      <c r="BK30" s="103">
        <v>0</v>
      </c>
      <c r="BL30" s="182">
        <v>0</v>
      </c>
      <c r="BM30" s="185">
        <v>0</v>
      </c>
      <c r="BN30" s="103">
        <v>0</v>
      </c>
      <c r="BO30" s="182">
        <v>0</v>
      </c>
      <c r="BP30" s="185">
        <v>0</v>
      </c>
      <c r="BQ30" s="103">
        <v>0</v>
      </c>
      <c r="BR30" s="182">
        <v>0</v>
      </c>
      <c r="BS30" s="185">
        <v>0</v>
      </c>
      <c r="BT30" s="103">
        <v>0</v>
      </c>
      <c r="BU30" s="182">
        <v>0</v>
      </c>
      <c r="BV30" s="185">
        <v>0</v>
      </c>
      <c r="BW30" s="103">
        <v>0</v>
      </c>
      <c r="BX30" s="182">
        <v>0</v>
      </c>
      <c r="BY30" s="185">
        <v>0</v>
      </c>
      <c r="BZ30" s="103">
        <v>0</v>
      </c>
      <c r="CA30" s="182">
        <v>0</v>
      </c>
      <c r="CB30" s="185">
        <v>0</v>
      </c>
      <c r="CC30" s="103">
        <v>0</v>
      </c>
      <c r="CD30" s="182">
        <v>0</v>
      </c>
      <c r="CE30" s="185">
        <v>0</v>
      </c>
    </row>
    <row r="31" spans="1:83" ht="14.1" customHeight="1" x14ac:dyDescent="0.2">
      <c r="A31" s="383" t="s">
        <v>37</v>
      </c>
      <c r="B31" s="395" t="s">
        <v>562</v>
      </c>
      <c r="C31" s="195">
        <v>17899064</v>
      </c>
      <c r="D31" s="196">
        <v>17702315.900000002</v>
      </c>
      <c r="E31" s="197">
        <v>98.900791125167231</v>
      </c>
      <c r="F31" s="195">
        <v>28645876</v>
      </c>
      <c r="G31" s="196">
        <v>25650586.800000001</v>
      </c>
      <c r="H31" s="197">
        <v>89.543733275952192</v>
      </c>
      <c r="I31" s="195">
        <v>46918787</v>
      </c>
      <c r="J31" s="196">
        <v>37760558</v>
      </c>
      <c r="K31" s="197">
        <v>80.480678240893141</v>
      </c>
      <c r="L31" s="195">
        <v>58009854</v>
      </c>
      <c r="M31" s="196">
        <v>53667992</v>
      </c>
      <c r="N31" s="197">
        <v>92.515302658751736</v>
      </c>
      <c r="O31" s="195">
        <v>36966946</v>
      </c>
      <c r="P31" s="196">
        <v>28472688</v>
      </c>
      <c r="Q31" s="197">
        <v>77.022018535153009</v>
      </c>
      <c r="R31" s="195">
        <v>37927211.200000003</v>
      </c>
      <c r="S31" s="196">
        <v>43478946</v>
      </c>
      <c r="T31" s="197">
        <v>114.63786717859182</v>
      </c>
      <c r="U31" s="195">
        <v>43873998.600000001</v>
      </c>
      <c r="V31" s="196">
        <v>43882511.100000001</v>
      </c>
      <c r="W31" s="197">
        <v>100.0194021522351</v>
      </c>
      <c r="X31" s="195">
        <v>58415000</v>
      </c>
      <c r="Y31" s="196">
        <v>48126107</v>
      </c>
      <c r="Z31" s="197">
        <v>82.386556535136521</v>
      </c>
      <c r="AA31" s="195">
        <v>76031000</v>
      </c>
      <c r="AB31" s="196">
        <v>56459102</v>
      </c>
      <c r="AC31" s="197">
        <v>74.258002656811044</v>
      </c>
      <c r="AD31" s="195">
        <v>70307018</v>
      </c>
      <c r="AE31" s="196">
        <v>82915596.766000003</v>
      </c>
      <c r="AF31" s="197">
        <v>117.9335991266192</v>
      </c>
      <c r="AG31" s="195">
        <v>64767996</v>
      </c>
      <c r="AH31" s="196">
        <v>65194332.248999998</v>
      </c>
      <c r="AI31" s="197">
        <v>100.65825141324427</v>
      </c>
      <c r="AJ31" s="195">
        <v>59746514</v>
      </c>
      <c r="AK31" s="196">
        <v>55133565.482999995</v>
      </c>
      <c r="AL31" s="197">
        <v>92.279133612715867</v>
      </c>
      <c r="AM31" s="195">
        <v>67669709.231999993</v>
      </c>
      <c r="AN31" s="196">
        <v>62411844.689999998</v>
      </c>
      <c r="AO31" s="197">
        <v>92.230106200140682</v>
      </c>
      <c r="AP31" s="195">
        <v>63590731.454000004</v>
      </c>
      <c r="AQ31" s="196">
        <v>71190320.103</v>
      </c>
      <c r="AR31" s="197">
        <v>111.95078036568482</v>
      </c>
      <c r="AS31" s="195">
        <v>69523624.795000002</v>
      </c>
      <c r="AT31" s="196">
        <v>85273858.541000009</v>
      </c>
      <c r="AU31" s="197">
        <v>122.65450599338246</v>
      </c>
      <c r="AV31" s="195">
        <v>79221424</v>
      </c>
      <c r="AW31" s="196">
        <v>105882340</v>
      </c>
      <c r="AX31" s="197">
        <v>133.65366923977535</v>
      </c>
      <c r="AY31" s="195">
        <v>108828277</v>
      </c>
      <c r="AZ31" s="196">
        <v>138572458.30000001</v>
      </c>
      <c r="BA31" s="197">
        <v>127.33129855579723</v>
      </c>
      <c r="BB31" s="195">
        <v>172694269</v>
      </c>
      <c r="BC31" s="196">
        <v>218241239</v>
      </c>
      <c r="BD31" s="197">
        <v>126.3743378768406</v>
      </c>
      <c r="BE31" s="195">
        <v>201556490</v>
      </c>
      <c r="BF31" s="196">
        <v>268242299</v>
      </c>
      <c r="BG31" s="197">
        <v>133.08541888182316</v>
      </c>
      <c r="BH31" s="195">
        <v>253352425</v>
      </c>
      <c r="BI31" s="196">
        <v>266696388.59999999</v>
      </c>
      <c r="BJ31" s="197">
        <v>105.26695712504035</v>
      </c>
      <c r="BK31" s="195">
        <v>426643353</v>
      </c>
      <c r="BL31" s="196">
        <v>468865216</v>
      </c>
      <c r="BM31" s="197">
        <v>109.89628988782113</v>
      </c>
      <c r="BN31" s="195">
        <v>602429464</v>
      </c>
      <c r="BO31" s="196">
        <v>525422540</v>
      </c>
      <c r="BP31" s="197">
        <v>87.217271298669417</v>
      </c>
      <c r="BQ31" s="195">
        <v>506143694</v>
      </c>
      <c r="BR31" s="196">
        <v>514210682</v>
      </c>
      <c r="BS31" s="197">
        <v>101.59381379154355</v>
      </c>
      <c r="BT31" s="195">
        <v>515354725.625</v>
      </c>
      <c r="BU31" s="196">
        <v>696007917.12899995</v>
      </c>
      <c r="BV31" s="197">
        <v>135.05414475144505</v>
      </c>
      <c r="BW31" s="195">
        <v>521882702</v>
      </c>
      <c r="BX31" s="196">
        <v>684617414.02699995</v>
      </c>
      <c r="BY31" s="197">
        <v>131.18223911299515</v>
      </c>
      <c r="BZ31" s="195">
        <v>575908985</v>
      </c>
      <c r="CA31" s="196">
        <v>639010726.81099999</v>
      </c>
      <c r="CB31" s="197">
        <v>110.95689483139424</v>
      </c>
      <c r="CC31" s="195">
        <v>711302097.97399998</v>
      </c>
      <c r="CD31" s="196">
        <v>642381940.71342993</v>
      </c>
      <c r="CE31" s="197">
        <v>90.310705190259497</v>
      </c>
    </row>
    <row r="32" spans="1:83" ht="14.1" customHeight="1" x14ac:dyDescent="0.2">
      <c r="A32" s="384" t="s">
        <v>39</v>
      </c>
      <c r="B32" s="396" t="s">
        <v>40</v>
      </c>
      <c r="C32" s="103">
        <v>0</v>
      </c>
      <c r="D32" s="182">
        <v>0</v>
      </c>
      <c r="E32" s="185">
        <v>0</v>
      </c>
      <c r="F32" s="103">
        <v>0</v>
      </c>
      <c r="G32" s="182">
        <v>0</v>
      </c>
      <c r="H32" s="185">
        <v>0</v>
      </c>
      <c r="I32" s="103">
        <v>0</v>
      </c>
      <c r="J32" s="182">
        <v>0</v>
      </c>
      <c r="K32" s="185">
        <v>0</v>
      </c>
      <c r="L32" s="103">
        <v>0</v>
      </c>
      <c r="M32" s="182">
        <v>0</v>
      </c>
      <c r="N32" s="185">
        <v>0</v>
      </c>
      <c r="O32" s="103">
        <v>0</v>
      </c>
      <c r="P32" s="182">
        <v>0</v>
      </c>
      <c r="Q32" s="185">
        <v>0</v>
      </c>
      <c r="R32" s="103">
        <v>0</v>
      </c>
      <c r="S32" s="182">
        <v>0</v>
      </c>
      <c r="T32" s="185">
        <v>0</v>
      </c>
      <c r="U32" s="103">
        <v>0</v>
      </c>
      <c r="V32" s="182">
        <v>0</v>
      </c>
      <c r="W32" s="185">
        <v>0</v>
      </c>
      <c r="X32" s="103">
        <v>0</v>
      </c>
      <c r="Y32" s="182">
        <v>0</v>
      </c>
      <c r="Z32" s="185">
        <v>0</v>
      </c>
      <c r="AA32" s="103">
        <v>0</v>
      </c>
      <c r="AB32" s="182">
        <v>0</v>
      </c>
      <c r="AC32" s="185">
        <v>0</v>
      </c>
      <c r="AD32" s="103">
        <v>0</v>
      </c>
      <c r="AE32" s="182">
        <v>0</v>
      </c>
      <c r="AF32" s="185">
        <v>0</v>
      </c>
      <c r="AG32" s="103">
        <v>0</v>
      </c>
      <c r="AH32" s="182">
        <v>0</v>
      </c>
      <c r="AI32" s="185">
        <v>0</v>
      </c>
      <c r="AJ32" s="103">
        <v>0</v>
      </c>
      <c r="AK32" s="182">
        <v>0</v>
      </c>
      <c r="AL32" s="185">
        <v>0</v>
      </c>
      <c r="AM32" s="103">
        <v>0</v>
      </c>
      <c r="AN32" s="182">
        <v>0</v>
      </c>
      <c r="AO32" s="185">
        <v>0</v>
      </c>
      <c r="AP32" s="103">
        <v>0</v>
      </c>
      <c r="AQ32" s="182">
        <v>0</v>
      </c>
      <c r="AR32" s="185">
        <v>0</v>
      </c>
      <c r="AS32" s="103">
        <v>0</v>
      </c>
      <c r="AT32" s="182">
        <v>0</v>
      </c>
      <c r="AU32" s="185">
        <v>0</v>
      </c>
      <c r="AV32" s="103">
        <v>0</v>
      </c>
      <c r="AW32" s="182">
        <v>0</v>
      </c>
      <c r="AX32" s="185">
        <v>0</v>
      </c>
      <c r="AY32" s="103">
        <v>0</v>
      </c>
      <c r="AZ32" s="182">
        <v>0</v>
      </c>
      <c r="BA32" s="185">
        <v>0</v>
      </c>
      <c r="BB32" s="103">
        <v>0</v>
      </c>
      <c r="BC32" s="182">
        <v>0</v>
      </c>
      <c r="BD32" s="185">
        <v>0</v>
      </c>
      <c r="BE32" s="103">
        <v>0</v>
      </c>
      <c r="BF32" s="182">
        <v>0</v>
      </c>
      <c r="BG32" s="185">
        <v>0</v>
      </c>
      <c r="BH32" s="103">
        <v>0</v>
      </c>
      <c r="BI32" s="182">
        <v>0</v>
      </c>
      <c r="BJ32" s="185">
        <v>0</v>
      </c>
      <c r="BK32" s="103">
        <v>0</v>
      </c>
      <c r="BL32" s="182">
        <v>0</v>
      </c>
      <c r="BM32" s="185">
        <v>0</v>
      </c>
      <c r="BN32" s="103">
        <v>0</v>
      </c>
      <c r="BO32" s="182">
        <v>0</v>
      </c>
      <c r="BP32" s="185">
        <v>0</v>
      </c>
      <c r="BQ32" s="103">
        <v>0</v>
      </c>
      <c r="BR32" s="182">
        <v>0</v>
      </c>
      <c r="BS32" s="185">
        <v>0</v>
      </c>
      <c r="BT32" s="103">
        <v>0</v>
      </c>
      <c r="BU32" s="182">
        <v>0</v>
      </c>
      <c r="BV32" s="185">
        <v>0</v>
      </c>
      <c r="BW32" s="103">
        <v>0</v>
      </c>
      <c r="BX32" s="182">
        <v>0</v>
      </c>
      <c r="BY32" s="185">
        <v>0</v>
      </c>
      <c r="BZ32" s="103">
        <v>0</v>
      </c>
      <c r="CA32" s="182">
        <v>0</v>
      </c>
      <c r="CB32" s="185">
        <v>0</v>
      </c>
      <c r="CC32" s="103">
        <v>0</v>
      </c>
      <c r="CD32" s="182">
        <v>0</v>
      </c>
      <c r="CE32" s="185">
        <v>0</v>
      </c>
    </row>
    <row r="33" spans="1:83" ht="14.1" customHeight="1" x14ac:dyDescent="0.2">
      <c r="A33" s="384" t="s">
        <v>41</v>
      </c>
      <c r="B33" s="396" t="s">
        <v>42</v>
      </c>
      <c r="C33" s="103">
        <v>0</v>
      </c>
      <c r="D33" s="182">
        <v>0</v>
      </c>
      <c r="E33" s="185">
        <v>0</v>
      </c>
      <c r="F33" s="103">
        <v>0</v>
      </c>
      <c r="G33" s="182">
        <v>0</v>
      </c>
      <c r="H33" s="185">
        <v>0</v>
      </c>
      <c r="I33" s="103">
        <v>0</v>
      </c>
      <c r="J33" s="182">
        <v>0</v>
      </c>
      <c r="K33" s="185">
        <v>0</v>
      </c>
      <c r="L33" s="103">
        <v>0</v>
      </c>
      <c r="M33" s="182">
        <v>0</v>
      </c>
      <c r="N33" s="185">
        <v>0</v>
      </c>
      <c r="O33" s="103">
        <v>0</v>
      </c>
      <c r="P33" s="182">
        <v>0</v>
      </c>
      <c r="Q33" s="185">
        <v>0</v>
      </c>
      <c r="R33" s="103">
        <v>0</v>
      </c>
      <c r="S33" s="182">
        <v>0</v>
      </c>
      <c r="T33" s="185">
        <v>0</v>
      </c>
      <c r="U33" s="103">
        <v>0</v>
      </c>
      <c r="V33" s="182">
        <v>0</v>
      </c>
      <c r="W33" s="185">
        <v>0</v>
      </c>
      <c r="X33" s="103">
        <v>0</v>
      </c>
      <c r="Y33" s="182">
        <v>0</v>
      </c>
      <c r="Z33" s="185">
        <v>0</v>
      </c>
      <c r="AA33" s="103">
        <v>0</v>
      </c>
      <c r="AB33" s="182">
        <v>0</v>
      </c>
      <c r="AC33" s="185">
        <v>0</v>
      </c>
      <c r="AD33" s="103">
        <v>0</v>
      </c>
      <c r="AE33" s="182">
        <v>0</v>
      </c>
      <c r="AF33" s="185">
        <v>0</v>
      </c>
      <c r="AG33" s="103">
        <v>0</v>
      </c>
      <c r="AH33" s="182">
        <v>0</v>
      </c>
      <c r="AI33" s="185">
        <v>0</v>
      </c>
      <c r="AJ33" s="103">
        <v>0</v>
      </c>
      <c r="AK33" s="182">
        <v>0</v>
      </c>
      <c r="AL33" s="185">
        <v>0</v>
      </c>
      <c r="AM33" s="103">
        <v>0</v>
      </c>
      <c r="AN33" s="182">
        <v>0</v>
      </c>
      <c r="AO33" s="185">
        <v>0</v>
      </c>
      <c r="AP33" s="103">
        <v>0</v>
      </c>
      <c r="AQ33" s="182">
        <v>0</v>
      </c>
      <c r="AR33" s="185">
        <v>0</v>
      </c>
      <c r="AS33" s="103">
        <v>0</v>
      </c>
      <c r="AT33" s="182">
        <v>0</v>
      </c>
      <c r="AU33" s="185">
        <v>0</v>
      </c>
      <c r="AV33" s="103">
        <v>0</v>
      </c>
      <c r="AW33" s="182">
        <v>0</v>
      </c>
      <c r="AX33" s="185">
        <v>0</v>
      </c>
      <c r="AY33" s="103">
        <v>0</v>
      </c>
      <c r="AZ33" s="182">
        <v>0</v>
      </c>
      <c r="BA33" s="185">
        <v>0</v>
      </c>
      <c r="BB33" s="103">
        <v>0</v>
      </c>
      <c r="BC33" s="182">
        <v>0</v>
      </c>
      <c r="BD33" s="185">
        <v>0</v>
      </c>
      <c r="BE33" s="103">
        <v>0</v>
      </c>
      <c r="BF33" s="182">
        <v>0</v>
      </c>
      <c r="BG33" s="185">
        <v>0</v>
      </c>
      <c r="BH33" s="103">
        <v>0</v>
      </c>
      <c r="BI33" s="182">
        <v>0</v>
      </c>
      <c r="BJ33" s="185">
        <v>0</v>
      </c>
      <c r="BK33" s="103">
        <v>0</v>
      </c>
      <c r="BL33" s="182">
        <v>0</v>
      </c>
      <c r="BM33" s="185">
        <v>0</v>
      </c>
      <c r="BN33" s="103">
        <v>0</v>
      </c>
      <c r="BO33" s="182">
        <v>0</v>
      </c>
      <c r="BP33" s="185">
        <v>0</v>
      </c>
      <c r="BQ33" s="103">
        <v>0</v>
      </c>
      <c r="BR33" s="182">
        <v>0</v>
      </c>
      <c r="BS33" s="185">
        <v>0</v>
      </c>
      <c r="BT33" s="103">
        <v>0</v>
      </c>
      <c r="BU33" s="182">
        <v>0</v>
      </c>
      <c r="BV33" s="185">
        <v>0</v>
      </c>
      <c r="BW33" s="103">
        <v>0</v>
      </c>
      <c r="BX33" s="182">
        <v>0</v>
      </c>
      <c r="BY33" s="185">
        <v>0</v>
      </c>
      <c r="BZ33" s="103">
        <v>0</v>
      </c>
      <c r="CA33" s="182">
        <v>0</v>
      </c>
      <c r="CB33" s="185">
        <v>0</v>
      </c>
      <c r="CC33" s="103">
        <v>0</v>
      </c>
      <c r="CD33" s="182">
        <v>0</v>
      </c>
      <c r="CE33" s="185">
        <v>0</v>
      </c>
    </row>
    <row r="34" spans="1:83" ht="14.1" customHeight="1" x14ac:dyDescent="0.2">
      <c r="A34" s="384" t="s">
        <v>43</v>
      </c>
      <c r="B34" s="396" t="s">
        <v>44</v>
      </c>
      <c r="C34" s="103">
        <v>0</v>
      </c>
      <c r="D34" s="182">
        <v>0</v>
      </c>
      <c r="E34" s="185">
        <v>0</v>
      </c>
      <c r="F34" s="103">
        <v>0</v>
      </c>
      <c r="G34" s="182">
        <v>0</v>
      </c>
      <c r="H34" s="185">
        <v>0</v>
      </c>
      <c r="I34" s="103">
        <v>0</v>
      </c>
      <c r="J34" s="182">
        <v>0</v>
      </c>
      <c r="K34" s="185">
        <v>0</v>
      </c>
      <c r="L34" s="103">
        <v>0</v>
      </c>
      <c r="M34" s="182">
        <v>0</v>
      </c>
      <c r="N34" s="185">
        <v>0</v>
      </c>
      <c r="O34" s="103">
        <v>0</v>
      </c>
      <c r="P34" s="182">
        <v>0</v>
      </c>
      <c r="Q34" s="185">
        <v>0</v>
      </c>
      <c r="R34" s="103">
        <v>0</v>
      </c>
      <c r="S34" s="182">
        <v>0</v>
      </c>
      <c r="T34" s="185">
        <v>0</v>
      </c>
      <c r="U34" s="103">
        <v>0</v>
      </c>
      <c r="V34" s="182">
        <v>0</v>
      </c>
      <c r="W34" s="185">
        <v>0</v>
      </c>
      <c r="X34" s="103">
        <v>0</v>
      </c>
      <c r="Y34" s="182">
        <v>0</v>
      </c>
      <c r="Z34" s="185">
        <v>0</v>
      </c>
      <c r="AA34" s="103">
        <v>0</v>
      </c>
      <c r="AB34" s="182">
        <v>0</v>
      </c>
      <c r="AC34" s="185">
        <v>0</v>
      </c>
      <c r="AD34" s="103">
        <v>0</v>
      </c>
      <c r="AE34" s="182">
        <v>0</v>
      </c>
      <c r="AF34" s="185">
        <v>0</v>
      </c>
      <c r="AG34" s="103">
        <v>0</v>
      </c>
      <c r="AH34" s="182">
        <v>0</v>
      </c>
      <c r="AI34" s="185">
        <v>0</v>
      </c>
      <c r="AJ34" s="103">
        <v>0</v>
      </c>
      <c r="AK34" s="182">
        <v>0</v>
      </c>
      <c r="AL34" s="185">
        <v>0</v>
      </c>
      <c r="AM34" s="103">
        <v>0</v>
      </c>
      <c r="AN34" s="182">
        <v>0</v>
      </c>
      <c r="AO34" s="185">
        <v>0</v>
      </c>
      <c r="AP34" s="103">
        <v>0</v>
      </c>
      <c r="AQ34" s="182">
        <v>0</v>
      </c>
      <c r="AR34" s="185">
        <v>0</v>
      </c>
      <c r="AS34" s="103">
        <v>0</v>
      </c>
      <c r="AT34" s="182">
        <v>0</v>
      </c>
      <c r="AU34" s="185">
        <v>0</v>
      </c>
      <c r="AV34" s="103">
        <v>0</v>
      </c>
      <c r="AW34" s="182">
        <v>0</v>
      </c>
      <c r="AX34" s="185">
        <v>0</v>
      </c>
      <c r="AY34" s="103">
        <v>0</v>
      </c>
      <c r="AZ34" s="182">
        <v>0</v>
      </c>
      <c r="BA34" s="185">
        <v>0</v>
      </c>
      <c r="BB34" s="103">
        <v>0</v>
      </c>
      <c r="BC34" s="182">
        <v>0</v>
      </c>
      <c r="BD34" s="185">
        <v>0</v>
      </c>
      <c r="BE34" s="103">
        <v>0</v>
      </c>
      <c r="BF34" s="182">
        <v>0</v>
      </c>
      <c r="BG34" s="185">
        <v>0</v>
      </c>
      <c r="BH34" s="103">
        <v>0</v>
      </c>
      <c r="BI34" s="182">
        <v>0</v>
      </c>
      <c r="BJ34" s="185">
        <v>0</v>
      </c>
      <c r="BK34" s="103">
        <v>0</v>
      </c>
      <c r="BL34" s="182">
        <v>0</v>
      </c>
      <c r="BM34" s="185">
        <v>0</v>
      </c>
      <c r="BN34" s="103">
        <v>0</v>
      </c>
      <c r="BO34" s="182">
        <v>0</v>
      </c>
      <c r="BP34" s="185">
        <v>0</v>
      </c>
      <c r="BQ34" s="103">
        <v>0</v>
      </c>
      <c r="BR34" s="182">
        <v>0</v>
      </c>
      <c r="BS34" s="185">
        <v>0</v>
      </c>
      <c r="BT34" s="103">
        <v>0</v>
      </c>
      <c r="BU34" s="182">
        <v>0</v>
      </c>
      <c r="BV34" s="185">
        <v>0</v>
      </c>
      <c r="BW34" s="103">
        <v>0</v>
      </c>
      <c r="BX34" s="182">
        <v>0</v>
      </c>
      <c r="BY34" s="185">
        <v>0</v>
      </c>
      <c r="BZ34" s="103">
        <v>0</v>
      </c>
      <c r="CA34" s="182">
        <v>0</v>
      </c>
      <c r="CB34" s="185">
        <v>0</v>
      </c>
      <c r="CC34" s="103">
        <v>0</v>
      </c>
      <c r="CD34" s="182">
        <v>0</v>
      </c>
      <c r="CE34" s="185">
        <v>0</v>
      </c>
    </row>
    <row r="35" spans="1:83" ht="14.1" customHeight="1" x14ac:dyDescent="0.2">
      <c r="A35" s="384" t="s">
        <v>45</v>
      </c>
      <c r="B35" s="396" t="s">
        <v>46</v>
      </c>
      <c r="C35" s="103">
        <v>0</v>
      </c>
      <c r="D35" s="182">
        <v>0</v>
      </c>
      <c r="E35" s="185">
        <v>0</v>
      </c>
      <c r="F35" s="103">
        <v>0</v>
      </c>
      <c r="G35" s="182">
        <v>0</v>
      </c>
      <c r="H35" s="185">
        <v>0</v>
      </c>
      <c r="I35" s="103">
        <v>0</v>
      </c>
      <c r="J35" s="182">
        <v>0</v>
      </c>
      <c r="K35" s="185">
        <v>0</v>
      </c>
      <c r="L35" s="103">
        <v>0</v>
      </c>
      <c r="M35" s="182">
        <v>0</v>
      </c>
      <c r="N35" s="185">
        <v>0</v>
      </c>
      <c r="O35" s="103">
        <v>0</v>
      </c>
      <c r="P35" s="182">
        <v>0</v>
      </c>
      <c r="Q35" s="185">
        <v>0</v>
      </c>
      <c r="R35" s="103">
        <v>0</v>
      </c>
      <c r="S35" s="182">
        <v>0</v>
      </c>
      <c r="T35" s="185">
        <v>0</v>
      </c>
      <c r="U35" s="103">
        <v>0</v>
      </c>
      <c r="V35" s="182">
        <v>0</v>
      </c>
      <c r="W35" s="185">
        <v>0</v>
      </c>
      <c r="X35" s="103">
        <v>0</v>
      </c>
      <c r="Y35" s="182">
        <v>0</v>
      </c>
      <c r="Z35" s="185">
        <v>0</v>
      </c>
      <c r="AA35" s="103">
        <v>0</v>
      </c>
      <c r="AB35" s="182">
        <v>0</v>
      </c>
      <c r="AC35" s="185">
        <v>0</v>
      </c>
      <c r="AD35" s="103">
        <v>0</v>
      </c>
      <c r="AE35" s="182">
        <v>0</v>
      </c>
      <c r="AF35" s="185">
        <v>0</v>
      </c>
      <c r="AG35" s="103">
        <v>0</v>
      </c>
      <c r="AH35" s="182">
        <v>0</v>
      </c>
      <c r="AI35" s="185">
        <v>0</v>
      </c>
      <c r="AJ35" s="103">
        <v>0</v>
      </c>
      <c r="AK35" s="182">
        <v>0</v>
      </c>
      <c r="AL35" s="185">
        <v>0</v>
      </c>
      <c r="AM35" s="103">
        <v>0</v>
      </c>
      <c r="AN35" s="182">
        <v>0</v>
      </c>
      <c r="AO35" s="185">
        <v>0</v>
      </c>
      <c r="AP35" s="103">
        <v>0</v>
      </c>
      <c r="AQ35" s="182">
        <v>0</v>
      </c>
      <c r="AR35" s="185">
        <v>0</v>
      </c>
      <c r="AS35" s="103">
        <v>0</v>
      </c>
      <c r="AT35" s="182">
        <v>0</v>
      </c>
      <c r="AU35" s="185">
        <v>0</v>
      </c>
      <c r="AV35" s="103">
        <v>0</v>
      </c>
      <c r="AW35" s="182">
        <v>0</v>
      </c>
      <c r="AX35" s="185">
        <v>0</v>
      </c>
      <c r="AY35" s="103">
        <v>0</v>
      </c>
      <c r="AZ35" s="182">
        <v>0</v>
      </c>
      <c r="BA35" s="185">
        <v>0</v>
      </c>
      <c r="BB35" s="103">
        <v>0</v>
      </c>
      <c r="BC35" s="182">
        <v>0</v>
      </c>
      <c r="BD35" s="185">
        <v>0</v>
      </c>
      <c r="BE35" s="103">
        <v>0</v>
      </c>
      <c r="BF35" s="182">
        <v>0</v>
      </c>
      <c r="BG35" s="185">
        <v>0</v>
      </c>
      <c r="BH35" s="103">
        <v>0</v>
      </c>
      <c r="BI35" s="182">
        <v>0</v>
      </c>
      <c r="BJ35" s="185">
        <v>0</v>
      </c>
      <c r="BK35" s="103">
        <v>0</v>
      </c>
      <c r="BL35" s="182">
        <v>0</v>
      </c>
      <c r="BM35" s="185">
        <v>0</v>
      </c>
      <c r="BN35" s="103">
        <v>0</v>
      </c>
      <c r="BO35" s="182">
        <v>0</v>
      </c>
      <c r="BP35" s="185">
        <v>0</v>
      </c>
      <c r="BQ35" s="103">
        <v>0</v>
      </c>
      <c r="BR35" s="182">
        <v>0</v>
      </c>
      <c r="BS35" s="185">
        <v>0</v>
      </c>
      <c r="BT35" s="103">
        <v>0</v>
      </c>
      <c r="BU35" s="182">
        <v>0</v>
      </c>
      <c r="BV35" s="185">
        <v>0</v>
      </c>
      <c r="BW35" s="103">
        <v>0</v>
      </c>
      <c r="BX35" s="182">
        <v>0</v>
      </c>
      <c r="BY35" s="185">
        <v>0</v>
      </c>
      <c r="BZ35" s="103">
        <v>0</v>
      </c>
      <c r="CA35" s="182">
        <v>0</v>
      </c>
      <c r="CB35" s="185">
        <v>0</v>
      </c>
      <c r="CC35" s="103">
        <v>0</v>
      </c>
      <c r="CD35" s="182">
        <v>0</v>
      </c>
      <c r="CE35" s="185">
        <v>0</v>
      </c>
    </row>
    <row r="36" spans="1:83" ht="14.1" customHeight="1" x14ac:dyDescent="0.2">
      <c r="A36" s="384" t="s">
        <v>47</v>
      </c>
      <c r="B36" s="396" t="s">
        <v>48</v>
      </c>
      <c r="C36" s="103">
        <v>0</v>
      </c>
      <c r="D36" s="182">
        <v>0</v>
      </c>
      <c r="E36" s="185">
        <v>0</v>
      </c>
      <c r="F36" s="103">
        <v>0</v>
      </c>
      <c r="G36" s="182">
        <v>0</v>
      </c>
      <c r="H36" s="185">
        <v>0</v>
      </c>
      <c r="I36" s="103">
        <v>0</v>
      </c>
      <c r="J36" s="182">
        <v>0</v>
      </c>
      <c r="K36" s="185">
        <v>0</v>
      </c>
      <c r="L36" s="103">
        <v>0</v>
      </c>
      <c r="M36" s="182">
        <v>0</v>
      </c>
      <c r="N36" s="185">
        <v>0</v>
      </c>
      <c r="O36" s="103">
        <v>0</v>
      </c>
      <c r="P36" s="182">
        <v>0</v>
      </c>
      <c r="Q36" s="185">
        <v>0</v>
      </c>
      <c r="R36" s="103">
        <v>0</v>
      </c>
      <c r="S36" s="182">
        <v>0</v>
      </c>
      <c r="T36" s="185">
        <v>0</v>
      </c>
      <c r="U36" s="103">
        <v>0</v>
      </c>
      <c r="V36" s="182">
        <v>0</v>
      </c>
      <c r="W36" s="185">
        <v>0</v>
      </c>
      <c r="X36" s="103">
        <v>0</v>
      </c>
      <c r="Y36" s="182">
        <v>0</v>
      </c>
      <c r="Z36" s="185">
        <v>0</v>
      </c>
      <c r="AA36" s="103">
        <v>0</v>
      </c>
      <c r="AB36" s="182">
        <v>0</v>
      </c>
      <c r="AC36" s="185">
        <v>0</v>
      </c>
      <c r="AD36" s="103">
        <v>0</v>
      </c>
      <c r="AE36" s="182">
        <v>0</v>
      </c>
      <c r="AF36" s="185">
        <v>0</v>
      </c>
      <c r="AG36" s="103">
        <v>0</v>
      </c>
      <c r="AH36" s="182">
        <v>0</v>
      </c>
      <c r="AI36" s="185">
        <v>0</v>
      </c>
      <c r="AJ36" s="103">
        <v>0</v>
      </c>
      <c r="AK36" s="182">
        <v>0</v>
      </c>
      <c r="AL36" s="185">
        <v>0</v>
      </c>
      <c r="AM36" s="103">
        <v>0</v>
      </c>
      <c r="AN36" s="182">
        <v>0</v>
      </c>
      <c r="AO36" s="185">
        <v>0</v>
      </c>
      <c r="AP36" s="103">
        <v>0</v>
      </c>
      <c r="AQ36" s="182">
        <v>0</v>
      </c>
      <c r="AR36" s="185">
        <v>0</v>
      </c>
      <c r="AS36" s="103">
        <v>0</v>
      </c>
      <c r="AT36" s="182">
        <v>0</v>
      </c>
      <c r="AU36" s="185">
        <v>0</v>
      </c>
      <c r="AV36" s="103">
        <v>0</v>
      </c>
      <c r="AW36" s="182">
        <v>0</v>
      </c>
      <c r="AX36" s="185">
        <v>0</v>
      </c>
      <c r="AY36" s="103">
        <v>0</v>
      </c>
      <c r="AZ36" s="182">
        <v>0</v>
      </c>
      <c r="BA36" s="185">
        <v>0</v>
      </c>
      <c r="BB36" s="103">
        <v>0</v>
      </c>
      <c r="BC36" s="182">
        <v>0</v>
      </c>
      <c r="BD36" s="185">
        <v>0</v>
      </c>
      <c r="BE36" s="103">
        <v>0</v>
      </c>
      <c r="BF36" s="182">
        <v>0</v>
      </c>
      <c r="BG36" s="185">
        <v>0</v>
      </c>
      <c r="BH36" s="103">
        <v>0</v>
      </c>
      <c r="BI36" s="182">
        <v>0</v>
      </c>
      <c r="BJ36" s="185">
        <v>0</v>
      </c>
      <c r="BK36" s="103">
        <v>0</v>
      </c>
      <c r="BL36" s="182">
        <v>0</v>
      </c>
      <c r="BM36" s="185">
        <v>0</v>
      </c>
      <c r="BN36" s="103">
        <v>0</v>
      </c>
      <c r="BO36" s="182">
        <v>0</v>
      </c>
      <c r="BP36" s="185">
        <v>0</v>
      </c>
      <c r="BQ36" s="103">
        <v>0</v>
      </c>
      <c r="BR36" s="182">
        <v>0</v>
      </c>
      <c r="BS36" s="185">
        <v>0</v>
      </c>
      <c r="BT36" s="103">
        <v>0</v>
      </c>
      <c r="BU36" s="182">
        <v>0</v>
      </c>
      <c r="BV36" s="185">
        <v>0</v>
      </c>
      <c r="BW36" s="103">
        <v>0</v>
      </c>
      <c r="BX36" s="182">
        <v>0</v>
      </c>
      <c r="BY36" s="185">
        <v>0</v>
      </c>
      <c r="BZ36" s="103">
        <v>0</v>
      </c>
      <c r="CA36" s="182">
        <v>0</v>
      </c>
      <c r="CB36" s="185">
        <v>0</v>
      </c>
      <c r="CC36" s="103">
        <v>0</v>
      </c>
      <c r="CD36" s="182">
        <v>0</v>
      </c>
      <c r="CE36" s="185">
        <v>0</v>
      </c>
    </row>
    <row r="37" spans="1:83" ht="14.1" customHeight="1" x14ac:dyDescent="0.2">
      <c r="A37" s="384" t="s">
        <v>49</v>
      </c>
      <c r="B37" s="396" t="s">
        <v>50</v>
      </c>
      <c r="C37" s="103">
        <v>0</v>
      </c>
      <c r="D37" s="182">
        <v>0</v>
      </c>
      <c r="E37" s="185">
        <v>0</v>
      </c>
      <c r="F37" s="103">
        <v>0</v>
      </c>
      <c r="G37" s="182">
        <v>0</v>
      </c>
      <c r="H37" s="185">
        <v>0</v>
      </c>
      <c r="I37" s="103">
        <v>0</v>
      </c>
      <c r="J37" s="182">
        <v>0</v>
      </c>
      <c r="K37" s="185">
        <v>0</v>
      </c>
      <c r="L37" s="103">
        <v>0</v>
      </c>
      <c r="M37" s="182">
        <v>0</v>
      </c>
      <c r="N37" s="185">
        <v>0</v>
      </c>
      <c r="O37" s="103">
        <v>0</v>
      </c>
      <c r="P37" s="182">
        <v>0</v>
      </c>
      <c r="Q37" s="185">
        <v>0</v>
      </c>
      <c r="R37" s="103">
        <v>0</v>
      </c>
      <c r="S37" s="182">
        <v>0</v>
      </c>
      <c r="T37" s="185">
        <v>0</v>
      </c>
      <c r="U37" s="103">
        <v>0</v>
      </c>
      <c r="V37" s="182">
        <v>0</v>
      </c>
      <c r="W37" s="185">
        <v>0</v>
      </c>
      <c r="X37" s="103">
        <v>0</v>
      </c>
      <c r="Y37" s="182">
        <v>0</v>
      </c>
      <c r="Z37" s="185">
        <v>0</v>
      </c>
      <c r="AA37" s="103">
        <v>0</v>
      </c>
      <c r="AB37" s="182">
        <v>0</v>
      </c>
      <c r="AC37" s="185">
        <v>0</v>
      </c>
      <c r="AD37" s="103">
        <v>0</v>
      </c>
      <c r="AE37" s="182">
        <v>0</v>
      </c>
      <c r="AF37" s="185">
        <v>0</v>
      </c>
      <c r="AG37" s="103">
        <v>0</v>
      </c>
      <c r="AH37" s="182">
        <v>0</v>
      </c>
      <c r="AI37" s="185">
        <v>0</v>
      </c>
      <c r="AJ37" s="103">
        <v>0</v>
      </c>
      <c r="AK37" s="182">
        <v>0</v>
      </c>
      <c r="AL37" s="185">
        <v>0</v>
      </c>
      <c r="AM37" s="103">
        <v>0</v>
      </c>
      <c r="AN37" s="182">
        <v>0</v>
      </c>
      <c r="AO37" s="185">
        <v>0</v>
      </c>
      <c r="AP37" s="103">
        <v>0</v>
      </c>
      <c r="AQ37" s="182">
        <v>0</v>
      </c>
      <c r="AR37" s="185">
        <v>0</v>
      </c>
      <c r="AS37" s="103">
        <v>0</v>
      </c>
      <c r="AT37" s="182">
        <v>0</v>
      </c>
      <c r="AU37" s="185">
        <v>0</v>
      </c>
      <c r="AV37" s="103">
        <v>0</v>
      </c>
      <c r="AW37" s="182">
        <v>0</v>
      </c>
      <c r="AX37" s="185">
        <v>0</v>
      </c>
      <c r="AY37" s="103">
        <v>0</v>
      </c>
      <c r="AZ37" s="182">
        <v>0</v>
      </c>
      <c r="BA37" s="185">
        <v>0</v>
      </c>
      <c r="BB37" s="103">
        <v>0</v>
      </c>
      <c r="BC37" s="182">
        <v>0</v>
      </c>
      <c r="BD37" s="185">
        <v>0</v>
      </c>
      <c r="BE37" s="103">
        <v>0</v>
      </c>
      <c r="BF37" s="182">
        <v>0</v>
      </c>
      <c r="BG37" s="185">
        <v>0</v>
      </c>
      <c r="BH37" s="103">
        <v>0</v>
      </c>
      <c r="BI37" s="182">
        <v>0</v>
      </c>
      <c r="BJ37" s="185">
        <v>0</v>
      </c>
      <c r="BK37" s="103">
        <v>0</v>
      </c>
      <c r="BL37" s="182">
        <v>0</v>
      </c>
      <c r="BM37" s="185">
        <v>0</v>
      </c>
      <c r="BN37" s="103">
        <v>0</v>
      </c>
      <c r="BO37" s="182">
        <v>0</v>
      </c>
      <c r="BP37" s="185">
        <v>0</v>
      </c>
      <c r="BQ37" s="103">
        <v>0</v>
      </c>
      <c r="BR37" s="182">
        <v>0</v>
      </c>
      <c r="BS37" s="185">
        <v>0</v>
      </c>
      <c r="BT37" s="103">
        <v>0</v>
      </c>
      <c r="BU37" s="182">
        <v>0</v>
      </c>
      <c r="BV37" s="185">
        <v>0</v>
      </c>
      <c r="BW37" s="103">
        <v>0</v>
      </c>
      <c r="BX37" s="182">
        <v>0</v>
      </c>
      <c r="BY37" s="185">
        <v>0</v>
      </c>
      <c r="BZ37" s="103">
        <v>0</v>
      </c>
      <c r="CA37" s="182">
        <v>0</v>
      </c>
      <c r="CB37" s="185">
        <v>0</v>
      </c>
      <c r="CC37" s="103">
        <v>0</v>
      </c>
      <c r="CD37" s="182">
        <v>0</v>
      </c>
      <c r="CE37" s="185">
        <v>0</v>
      </c>
    </row>
    <row r="38" spans="1:83" ht="14.1" customHeight="1" x14ac:dyDescent="0.2">
      <c r="A38" s="384" t="s">
        <v>51</v>
      </c>
      <c r="B38" s="396" t="s">
        <v>52</v>
      </c>
      <c r="C38" s="103">
        <v>0</v>
      </c>
      <c r="D38" s="182">
        <v>0</v>
      </c>
      <c r="E38" s="185">
        <v>0</v>
      </c>
      <c r="F38" s="103">
        <v>0</v>
      </c>
      <c r="G38" s="182">
        <v>0</v>
      </c>
      <c r="H38" s="185">
        <v>0</v>
      </c>
      <c r="I38" s="103">
        <v>0</v>
      </c>
      <c r="J38" s="182">
        <v>0</v>
      </c>
      <c r="K38" s="185">
        <v>0</v>
      </c>
      <c r="L38" s="103">
        <v>0</v>
      </c>
      <c r="M38" s="182">
        <v>0</v>
      </c>
      <c r="N38" s="185">
        <v>0</v>
      </c>
      <c r="O38" s="103">
        <v>0</v>
      </c>
      <c r="P38" s="182">
        <v>0</v>
      </c>
      <c r="Q38" s="185">
        <v>0</v>
      </c>
      <c r="R38" s="103">
        <v>0</v>
      </c>
      <c r="S38" s="182">
        <v>0</v>
      </c>
      <c r="T38" s="185">
        <v>0</v>
      </c>
      <c r="U38" s="103">
        <v>0</v>
      </c>
      <c r="V38" s="182">
        <v>0</v>
      </c>
      <c r="W38" s="185">
        <v>0</v>
      </c>
      <c r="X38" s="103">
        <v>0</v>
      </c>
      <c r="Y38" s="182">
        <v>0</v>
      </c>
      <c r="Z38" s="185">
        <v>0</v>
      </c>
      <c r="AA38" s="103">
        <v>0</v>
      </c>
      <c r="AB38" s="182">
        <v>0</v>
      </c>
      <c r="AC38" s="185">
        <v>0</v>
      </c>
      <c r="AD38" s="103">
        <v>0</v>
      </c>
      <c r="AE38" s="182">
        <v>0</v>
      </c>
      <c r="AF38" s="185">
        <v>0</v>
      </c>
      <c r="AG38" s="103">
        <v>0</v>
      </c>
      <c r="AH38" s="182">
        <v>0</v>
      </c>
      <c r="AI38" s="185">
        <v>0</v>
      </c>
      <c r="AJ38" s="103">
        <v>0</v>
      </c>
      <c r="AK38" s="182">
        <v>0</v>
      </c>
      <c r="AL38" s="185">
        <v>0</v>
      </c>
      <c r="AM38" s="103">
        <v>0</v>
      </c>
      <c r="AN38" s="182">
        <v>0</v>
      </c>
      <c r="AO38" s="185">
        <v>0</v>
      </c>
      <c r="AP38" s="103">
        <v>0</v>
      </c>
      <c r="AQ38" s="182">
        <v>0</v>
      </c>
      <c r="AR38" s="185">
        <v>0</v>
      </c>
      <c r="AS38" s="103">
        <v>0</v>
      </c>
      <c r="AT38" s="182">
        <v>0</v>
      </c>
      <c r="AU38" s="185">
        <v>0</v>
      </c>
      <c r="AV38" s="103">
        <v>0</v>
      </c>
      <c r="AW38" s="182">
        <v>0</v>
      </c>
      <c r="AX38" s="185">
        <v>0</v>
      </c>
      <c r="AY38" s="103">
        <v>0</v>
      </c>
      <c r="AZ38" s="182">
        <v>0</v>
      </c>
      <c r="BA38" s="185">
        <v>0</v>
      </c>
      <c r="BB38" s="103">
        <v>0</v>
      </c>
      <c r="BC38" s="182">
        <v>0</v>
      </c>
      <c r="BD38" s="185">
        <v>0</v>
      </c>
      <c r="BE38" s="103">
        <v>0</v>
      </c>
      <c r="BF38" s="182">
        <v>0</v>
      </c>
      <c r="BG38" s="185">
        <v>0</v>
      </c>
      <c r="BH38" s="103">
        <v>0</v>
      </c>
      <c r="BI38" s="182">
        <v>0</v>
      </c>
      <c r="BJ38" s="185">
        <v>0</v>
      </c>
      <c r="BK38" s="103">
        <v>0</v>
      </c>
      <c r="BL38" s="182">
        <v>0</v>
      </c>
      <c r="BM38" s="185">
        <v>0</v>
      </c>
      <c r="BN38" s="103">
        <v>0</v>
      </c>
      <c r="BO38" s="182">
        <v>0</v>
      </c>
      <c r="BP38" s="185">
        <v>0</v>
      </c>
      <c r="BQ38" s="103">
        <v>0</v>
      </c>
      <c r="BR38" s="182">
        <v>0</v>
      </c>
      <c r="BS38" s="185">
        <v>0</v>
      </c>
      <c r="BT38" s="103">
        <v>0</v>
      </c>
      <c r="BU38" s="182">
        <v>0</v>
      </c>
      <c r="BV38" s="185">
        <v>0</v>
      </c>
      <c r="BW38" s="103">
        <v>0</v>
      </c>
      <c r="BX38" s="182">
        <v>0</v>
      </c>
      <c r="BY38" s="185">
        <v>0</v>
      </c>
      <c r="BZ38" s="103">
        <v>0</v>
      </c>
      <c r="CA38" s="182">
        <v>0</v>
      </c>
      <c r="CB38" s="185">
        <v>0</v>
      </c>
      <c r="CC38" s="103">
        <v>0</v>
      </c>
      <c r="CD38" s="182">
        <v>0</v>
      </c>
      <c r="CE38" s="185">
        <v>0</v>
      </c>
    </row>
    <row r="39" spans="1:83" ht="14.1" customHeight="1" x14ac:dyDescent="0.2">
      <c r="A39" s="384" t="s">
        <v>53</v>
      </c>
      <c r="B39" s="396" t="s">
        <v>54</v>
      </c>
      <c r="C39" s="103">
        <v>0</v>
      </c>
      <c r="D39" s="182">
        <v>0</v>
      </c>
      <c r="E39" s="185">
        <v>0</v>
      </c>
      <c r="F39" s="103">
        <v>0</v>
      </c>
      <c r="G39" s="182">
        <v>0</v>
      </c>
      <c r="H39" s="185">
        <v>0</v>
      </c>
      <c r="I39" s="103">
        <v>0</v>
      </c>
      <c r="J39" s="182">
        <v>0</v>
      </c>
      <c r="K39" s="185">
        <v>0</v>
      </c>
      <c r="L39" s="103">
        <v>0</v>
      </c>
      <c r="M39" s="182">
        <v>0</v>
      </c>
      <c r="N39" s="185">
        <v>0</v>
      </c>
      <c r="O39" s="103">
        <v>0</v>
      </c>
      <c r="P39" s="182">
        <v>0</v>
      </c>
      <c r="Q39" s="185">
        <v>0</v>
      </c>
      <c r="R39" s="103">
        <v>0</v>
      </c>
      <c r="S39" s="182">
        <v>0</v>
      </c>
      <c r="T39" s="185">
        <v>0</v>
      </c>
      <c r="U39" s="103">
        <v>0</v>
      </c>
      <c r="V39" s="182">
        <v>0</v>
      </c>
      <c r="W39" s="185">
        <v>0</v>
      </c>
      <c r="X39" s="103">
        <v>0</v>
      </c>
      <c r="Y39" s="182">
        <v>0</v>
      </c>
      <c r="Z39" s="185">
        <v>0</v>
      </c>
      <c r="AA39" s="103">
        <v>0</v>
      </c>
      <c r="AB39" s="182">
        <v>0</v>
      </c>
      <c r="AC39" s="185">
        <v>0</v>
      </c>
      <c r="AD39" s="103">
        <v>0</v>
      </c>
      <c r="AE39" s="182">
        <v>0</v>
      </c>
      <c r="AF39" s="185">
        <v>0</v>
      </c>
      <c r="AG39" s="103">
        <v>0</v>
      </c>
      <c r="AH39" s="182">
        <v>0</v>
      </c>
      <c r="AI39" s="185">
        <v>0</v>
      </c>
      <c r="AJ39" s="103">
        <v>0</v>
      </c>
      <c r="AK39" s="182">
        <v>0</v>
      </c>
      <c r="AL39" s="185">
        <v>0</v>
      </c>
      <c r="AM39" s="103">
        <v>0</v>
      </c>
      <c r="AN39" s="182">
        <v>0</v>
      </c>
      <c r="AO39" s="185">
        <v>0</v>
      </c>
      <c r="AP39" s="103">
        <v>0</v>
      </c>
      <c r="AQ39" s="182">
        <v>0</v>
      </c>
      <c r="AR39" s="185">
        <v>0</v>
      </c>
      <c r="AS39" s="103">
        <v>0</v>
      </c>
      <c r="AT39" s="182">
        <v>0</v>
      </c>
      <c r="AU39" s="185">
        <v>0</v>
      </c>
      <c r="AV39" s="103">
        <v>0</v>
      </c>
      <c r="AW39" s="182">
        <v>0</v>
      </c>
      <c r="AX39" s="185">
        <v>0</v>
      </c>
      <c r="AY39" s="103">
        <v>0</v>
      </c>
      <c r="AZ39" s="182">
        <v>0</v>
      </c>
      <c r="BA39" s="185">
        <v>0</v>
      </c>
      <c r="BB39" s="103">
        <v>0</v>
      </c>
      <c r="BC39" s="182">
        <v>0</v>
      </c>
      <c r="BD39" s="185">
        <v>0</v>
      </c>
      <c r="BE39" s="103">
        <v>0</v>
      </c>
      <c r="BF39" s="182">
        <v>0</v>
      </c>
      <c r="BG39" s="185">
        <v>0</v>
      </c>
      <c r="BH39" s="103">
        <v>0</v>
      </c>
      <c r="BI39" s="182">
        <v>0</v>
      </c>
      <c r="BJ39" s="185">
        <v>0</v>
      </c>
      <c r="BK39" s="103">
        <v>0</v>
      </c>
      <c r="BL39" s="182">
        <v>0</v>
      </c>
      <c r="BM39" s="185">
        <v>0</v>
      </c>
      <c r="BN39" s="103">
        <v>0</v>
      </c>
      <c r="BO39" s="182">
        <v>0</v>
      </c>
      <c r="BP39" s="185">
        <v>0</v>
      </c>
      <c r="BQ39" s="103">
        <v>0</v>
      </c>
      <c r="BR39" s="182">
        <v>0</v>
      </c>
      <c r="BS39" s="185">
        <v>0</v>
      </c>
      <c r="BT39" s="103">
        <v>0</v>
      </c>
      <c r="BU39" s="182">
        <v>0</v>
      </c>
      <c r="BV39" s="185">
        <v>0</v>
      </c>
      <c r="BW39" s="103">
        <v>0</v>
      </c>
      <c r="BX39" s="182">
        <v>0</v>
      </c>
      <c r="BY39" s="185">
        <v>0</v>
      </c>
      <c r="BZ39" s="103">
        <v>0</v>
      </c>
      <c r="CA39" s="182">
        <v>0</v>
      </c>
      <c r="CB39" s="185">
        <v>0</v>
      </c>
      <c r="CC39" s="103">
        <v>0</v>
      </c>
      <c r="CD39" s="182">
        <v>0</v>
      </c>
      <c r="CE39" s="185">
        <v>0</v>
      </c>
    </row>
    <row r="40" spans="1:83" ht="14.1" customHeight="1" x14ac:dyDescent="0.2">
      <c r="A40" s="384" t="s">
        <v>55</v>
      </c>
      <c r="B40" s="396" t="s">
        <v>56</v>
      </c>
      <c r="C40" s="103">
        <v>0</v>
      </c>
      <c r="D40" s="182">
        <v>0</v>
      </c>
      <c r="E40" s="185">
        <v>0</v>
      </c>
      <c r="F40" s="103">
        <v>0</v>
      </c>
      <c r="G40" s="182">
        <v>0</v>
      </c>
      <c r="H40" s="185">
        <v>0</v>
      </c>
      <c r="I40" s="103">
        <v>0</v>
      </c>
      <c r="J40" s="182">
        <v>0</v>
      </c>
      <c r="K40" s="185">
        <v>0</v>
      </c>
      <c r="L40" s="103">
        <v>0</v>
      </c>
      <c r="M40" s="182">
        <v>0</v>
      </c>
      <c r="N40" s="185">
        <v>0</v>
      </c>
      <c r="O40" s="103">
        <v>0</v>
      </c>
      <c r="P40" s="182">
        <v>0</v>
      </c>
      <c r="Q40" s="185">
        <v>0</v>
      </c>
      <c r="R40" s="103">
        <v>0</v>
      </c>
      <c r="S40" s="182">
        <v>0</v>
      </c>
      <c r="T40" s="185">
        <v>0</v>
      </c>
      <c r="U40" s="103">
        <v>0</v>
      </c>
      <c r="V40" s="182">
        <v>0</v>
      </c>
      <c r="W40" s="185">
        <v>0</v>
      </c>
      <c r="X40" s="103">
        <v>0</v>
      </c>
      <c r="Y40" s="182">
        <v>0</v>
      </c>
      <c r="Z40" s="185">
        <v>0</v>
      </c>
      <c r="AA40" s="103">
        <v>0</v>
      </c>
      <c r="AB40" s="182">
        <v>0</v>
      </c>
      <c r="AC40" s="185">
        <v>0</v>
      </c>
      <c r="AD40" s="103">
        <v>0</v>
      </c>
      <c r="AE40" s="182">
        <v>0</v>
      </c>
      <c r="AF40" s="185">
        <v>0</v>
      </c>
      <c r="AG40" s="103">
        <v>0</v>
      </c>
      <c r="AH40" s="182">
        <v>0</v>
      </c>
      <c r="AI40" s="185">
        <v>0</v>
      </c>
      <c r="AJ40" s="103">
        <v>0</v>
      </c>
      <c r="AK40" s="182">
        <v>0</v>
      </c>
      <c r="AL40" s="185">
        <v>0</v>
      </c>
      <c r="AM40" s="103">
        <v>0</v>
      </c>
      <c r="AN40" s="182">
        <v>0</v>
      </c>
      <c r="AO40" s="185">
        <v>0</v>
      </c>
      <c r="AP40" s="103">
        <v>0</v>
      </c>
      <c r="AQ40" s="182">
        <v>0</v>
      </c>
      <c r="AR40" s="185">
        <v>0</v>
      </c>
      <c r="AS40" s="103">
        <v>0</v>
      </c>
      <c r="AT40" s="182">
        <v>0</v>
      </c>
      <c r="AU40" s="185">
        <v>0</v>
      </c>
      <c r="AV40" s="103">
        <v>0</v>
      </c>
      <c r="AW40" s="182">
        <v>0</v>
      </c>
      <c r="AX40" s="185">
        <v>0</v>
      </c>
      <c r="AY40" s="103">
        <v>0</v>
      </c>
      <c r="AZ40" s="182">
        <v>0</v>
      </c>
      <c r="BA40" s="185">
        <v>0</v>
      </c>
      <c r="BB40" s="103">
        <v>0</v>
      </c>
      <c r="BC40" s="182">
        <v>0</v>
      </c>
      <c r="BD40" s="185">
        <v>0</v>
      </c>
      <c r="BE40" s="103">
        <v>0</v>
      </c>
      <c r="BF40" s="182">
        <v>0</v>
      </c>
      <c r="BG40" s="185">
        <v>0</v>
      </c>
      <c r="BH40" s="103">
        <v>0</v>
      </c>
      <c r="BI40" s="182">
        <v>0</v>
      </c>
      <c r="BJ40" s="185">
        <v>0</v>
      </c>
      <c r="BK40" s="103">
        <v>0</v>
      </c>
      <c r="BL40" s="182">
        <v>0</v>
      </c>
      <c r="BM40" s="185">
        <v>0</v>
      </c>
      <c r="BN40" s="103">
        <v>0</v>
      </c>
      <c r="BO40" s="182">
        <v>0</v>
      </c>
      <c r="BP40" s="185">
        <v>0</v>
      </c>
      <c r="BQ40" s="103">
        <v>0</v>
      </c>
      <c r="BR40" s="182">
        <v>0</v>
      </c>
      <c r="BS40" s="185">
        <v>0</v>
      </c>
      <c r="BT40" s="103">
        <v>0</v>
      </c>
      <c r="BU40" s="182">
        <v>0</v>
      </c>
      <c r="BV40" s="185">
        <v>0</v>
      </c>
      <c r="BW40" s="103">
        <v>0</v>
      </c>
      <c r="BX40" s="182">
        <v>0</v>
      </c>
      <c r="BY40" s="185">
        <v>0</v>
      </c>
      <c r="BZ40" s="103">
        <v>0</v>
      </c>
      <c r="CA40" s="182">
        <v>0</v>
      </c>
      <c r="CB40" s="185">
        <v>0</v>
      </c>
      <c r="CC40" s="103">
        <v>0</v>
      </c>
      <c r="CD40" s="182">
        <v>0</v>
      </c>
      <c r="CE40" s="185">
        <v>0</v>
      </c>
    </row>
    <row r="41" spans="1:83" ht="14.1" customHeight="1" x14ac:dyDescent="0.2">
      <c r="A41" s="384" t="s">
        <v>57</v>
      </c>
      <c r="B41" s="396" t="s">
        <v>58</v>
      </c>
      <c r="C41" s="103">
        <v>0</v>
      </c>
      <c r="D41" s="182">
        <v>0</v>
      </c>
      <c r="E41" s="185">
        <v>0</v>
      </c>
      <c r="F41" s="103">
        <v>0</v>
      </c>
      <c r="G41" s="182">
        <v>0</v>
      </c>
      <c r="H41" s="185">
        <v>0</v>
      </c>
      <c r="I41" s="103">
        <v>0</v>
      </c>
      <c r="J41" s="182">
        <v>0</v>
      </c>
      <c r="K41" s="185">
        <v>0</v>
      </c>
      <c r="L41" s="103">
        <v>0</v>
      </c>
      <c r="M41" s="182">
        <v>0</v>
      </c>
      <c r="N41" s="185">
        <v>0</v>
      </c>
      <c r="O41" s="103">
        <v>0</v>
      </c>
      <c r="P41" s="182">
        <v>0</v>
      </c>
      <c r="Q41" s="185">
        <v>0</v>
      </c>
      <c r="R41" s="103">
        <v>0</v>
      </c>
      <c r="S41" s="182">
        <v>0</v>
      </c>
      <c r="T41" s="185">
        <v>0</v>
      </c>
      <c r="U41" s="103">
        <v>0</v>
      </c>
      <c r="V41" s="182">
        <v>0</v>
      </c>
      <c r="W41" s="185">
        <v>0</v>
      </c>
      <c r="X41" s="103">
        <v>0</v>
      </c>
      <c r="Y41" s="182">
        <v>0</v>
      </c>
      <c r="Z41" s="185">
        <v>0</v>
      </c>
      <c r="AA41" s="103">
        <v>0</v>
      </c>
      <c r="AB41" s="182">
        <v>0</v>
      </c>
      <c r="AC41" s="185">
        <v>0</v>
      </c>
      <c r="AD41" s="103">
        <v>0</v>
      </c>
      <c r="AE41" s="182">
        <v>0</v>
      </c>
      <c r="AF41" s="185">
        <v>0</v>
      </c>
      <c r="AG41" s="103">
        <v>0</v>
      </c>
      <c r="AH41" s="182">
        <v>0</v>
      </c>
      <c r="AI41" s="185">
        <v>0</v>
      </c>
      <c r="AJ41" s="103">
        <v>0</v>
      </c>
      <c r="AK41" s="182">
        <v>0</v>
      </c>
      <c r="AL41" s="185">
        <v>0</v>
      </c>
      <c r="AM41" s="103">
        <v>0</v>
      </c>
      <c r="AN41" s="182">
        <v>0</v>
      </c>
      <c r="AO41" s="185">
        <v>0</v>
      </c>
      <c r="AP41" s="103">
        <v>0</v>
      </c>
      <c r="AQ41" s="182">
        <v>0</v>
      </c>
      <c r="AR41" s="185">
        <v>0</v>
      </c>
      <c r="AS41" s="103">
        <v>0</v>
      </c>
      <c r="AT41" s="182">
        <v>0</v>
      </c>
      <c r="AU41" s="185">
        <v>0</v>
      </c>
      <c r="AV41" s="103">
        <v>0</v>
      </c>
      <c r="AW41" s="182">
        <v>0</v>
      </c>
      <c r="AX41" s="185">
        <v>0</v>
      </c>
      <c r="AY41" s="103">
        <v>0</v>
      </c>
      <c r="AZ41" s="182">
        <v>0</v>
      </c>
      <c r="BA41" s="185">
        <v>0</v>
      </c>
      <c r="BB41" s="103">
        <v>0</v>
      </c>
      <c r="BC41" s="182">
        <v>0</v>
      </c>
      <c r="BD41" s="185">
        <v>0</v>
      </c>
      <c r="BE41" s="103">
        <v>0</v>
      </c>
      <c r="BF41" s="182">
        <v>0</v>
      </c>
      <c r="BG41" s="185">
        <v>0</v>
      </c>
      <c r="BH41" s="103">
        <v>0</v>
      </c>
      <c r="BI41" s="182">
        <v>0</v>
      </c>
      <c r="BJ41" s="185">
        <v>0</v>
      </c>
      <c r="BK41" s="103">
        <v>0</v>
      </c>
      <c r="BL41" s="182">
        <v>0</v>
      </c>
      <c r="BM41" s="185">
        <v>0</v>
      </c>
      <c r="BN41" s="103">
        <v>0</v>
      </c>
      <c r="BO41" s="182">
        <v>0</v>
      </c>
      <c r="BP41" s="185">
        <v>0</v>
      </c>
      <c r="BQ41" s="103">
        <v>0</v>
      </c>
      <c r="BR41" s="182">
        <v>0</v>
      </c>
      <c r="BS41" s="185">
        <v>0</v>
      </c>
      <c r="BT41" s="103">
        <v>0</v>
      </c>
      <c r="BU41" s="182">
        <v>0</v>
      </c>
      <c r="BV41" s="185">
        <v>0</v>
      </c>
      <c r="BW41" s="103">
        <v>0</v>
      </c>
      <c r="BX41" s="182">
        <v>0</v>
      </c>
      <c r="BY41" s="185">
        <v>0</v>
      </c>
      <c r="BZ41" s="103">
        <v>0</v>
      </c>
      <c r="CA41" s="182">
        <v>0</v>
      </c>
      <c r="CB41" s="185">
        <v>0</v>
      </c>
      <c r="CC41" s="103">
        <v>0</v>
      </c>
      <c r="CD41" s="182">
        <v>0</v>
      </c>
      <c r="CE41" s="185">
        <v>0</v>
      </c>
    </row>
    <row r="42" spans="1:83" ht="14.1" customHeight="1" x14ac:dyDescent="0.2">
      <c r="A42" s="384" t="s">
        <v>59</v>
      </c>
      <c r="B42" s="380" t="s">
        <v>60</v>
      </c>
      <c r="C42" s="103">
        <v>0</v>
      </c>
      <c r="D42" s="182">
        <v>0</v>
      </c>
      <c r="E42" s="185">
        <v>0</v>
      </c>
      <c r="F42" s="103">
        <v>0</v>
      </c>
      <c r="G42" s="182">
        <v>0</v>
      </c>
      <c r="H42" s="185">
        <v>0</v>
      </c>
      <c r="I42" s="103">
        <v>0</v>
      </c>
      <c r="J42" s="182">
        <v>0</v>
      </c>
      <c r="K42" s="185">
        <v>0</v>
      </c>
      <c r="L42" s="103">
        <v>0</v>
      </c>
      <c r="M42" s="182">
        <v>0</v>
      </c>
      <c r="N42" s="185">
        <v>0</v>
      </c>
      <c r="O42" s="103">
        <v>0</v>
      </c>
      <c r="P42" s="182">
        <v>0</v>
      </c>
      <c r="Q42" s="185">
        <v>0</v>
      </c>
      <c r="R42" s="103">
        <v>0</v>
      </c>
      <c r="S42" s="182">
        <v>0</v>
      </c>
      <c r="T42" s="185">
        <v>0</v>
      </c>
      <c r="U42" s="103">
        <v>0</v>
      </c>
      <c r="V42" s="182">
        <v>0</v>
      </c>
      <c r="W42" s="185">
        <v>0</v>
      </c>
      <c r="X42" s="103">
        <v>0</v>
      </c>
      <c r="Y42" s="182">
        <v>0</v>
      </c>
      <c r="Z42" s="185">
        <v>0</v>
      </c>
      <c r="AA42" s="103">
        <v>0</v>
      </c>
      <c r="AB42" s="182">
        <v>0</v>
      </c>
      <c r="AC42" s="185">
        <v>0</v>
      </c>
      <c r="AD42" s="103">
        <v>0</v>
      </c>
      <c r="AE42" s="182">
        <v>0</v>
      </c>
      <c r="AF42" s="185">
        <v>0</v>
      </c>
      <c r="AG42" s="103">
        <v>0</v>
      </c>
      <c r="AH42" s="182">
        <v>0</v>
      </c>
      <c r="AI42" s="185">
        <v>0</v>
      </c>
      <c r="AJ42" s="103">
        <v>0</v>
      </c>
      <c r="AK42" s="182">
        <v>0</v>
      </c>
      <c r="AL42" s="185">
        <v>0</v>
      </c>
      <c r="AM42" s="103">
        <v>0</v>
      </c>
      <c r="AN42" s="182">
        <v>0</v>
      </c>
      <c r="AO42" s="185">
        <v>0</v>
      </c>
      <c r="AP42" s="103">
        <v>0</v>
      </c>
      <c r="AQ42" s="182">
        <v>0</v>
      </c>
      <c r="AR42" s="185">
        <v>0</v>
      </c>
      <c r="AS42" s="103">
        <v>0</v>
      </c>
      <c r="AT42" s="182">
        <v>0</v>
      </c>
      <c r="AU42" s="185">
        <v>0</v>
      </c>
      <c r="AV42" s="103">
        <v>0</v>
      </c>
      <c r="AW42" s="182">
        <v>0</v>
      </c>
      <c r="AX42" s="185">
        <v>0</v>
      </c>
      <c r="AY42" s="103">
        <v>0</v>
      </c>
      <c r="AZ42" s="182">
        <v>0</v>
      </c>
      <c r="BA42" s="185">
        <v>0</v>
      </c>
      <c r="BB42" s="103">
        <v>0</v>
      </c>
      <c r="BC42" s="182">
        <v>0</v>
      </c>
      <c r="BD42" s="185">
        <v>0</v>
      </c>
      <c r="BE42" s="103">
        <v>0</v>
      </c>
      <c r="BF42" s="182">
        <v>0</v>
      </c>
      <c r="BG42" s="185">
        <v>0</v>
      </c>
      <c r="BH42" s="103">
        <v>0</v>
      </c>
      <c r="BI42" s="182">
        <v>0</v>
      </c>
      <c r="BJ42" s="185">
        <v>0</v>
      </c>
      <c r="BK42" s="103">
        <v>0</v>
      </c>
      <c r="BL42" s="182">
        <v>0</v>
      </c>
      <c r="BM42" s="185">
        <v>0</v>
      </c>
      <c r="BN42" s="103">
        <v>0</v>
      </c>
      <c r="BO42" s="182">
        <v>0</v>
      </c>
      <c r="BP42" s="185">
        <v>0</v>
      </c>
      <c r="BQ42" s="103">
        <v>0</v>
      </c>
      <c r="BR42" s="182">
        <v>0</v>
      </c>
      <c r="BS42" s="185">
        <v>0</v>
      </c>
      <c r="BT42" s="103">
        <v>0</v>
      </c>
      <c r="BU42" s="182">
        <v>0</v>
      </c>
      <c r="BV42" s="185">
        <v>0</v>
      </c>
      <c r="BW42" s="103">
        <v>0</v>
      </c>
      <c r="BX42" s="182">
        <v>0</v>
      </c>
      <c r="BY42" s="185">
        <v>0</v>
      </c>
      <c r="BZ42" s="103">
        <v>0</v>
      </c>
      <c r="CA42" s="182">
        <v>0</v>
      </c>
      <c r="CB42" s="185">
        <v>0</v>
      </c>
      <c r="CC42" s="103">
        <v>0</v>
      </c>
      <c r="CD42" s="182">
        <v>0</v>
      </c>
      <c r="CE42" s="185">
        <v>0</v>
      </c>
    </row>
    <row r="43" spans="1:83" ht="14.1" customHeight="1" x14ac:dyDescent="0.2">
      <c r="A43" s="384" t="s">
        <v>61</v>
      </c>
      <c r="B43" s="380" t="s">
        <v>62</v>
      </c>
      <c r="C43" s="103">
        <v>0</v>
      </c>
      <c r="D43" s="182">
        <v>0</v>
      </c>
      <c r="E43" s="185">
        <v>0</v>
      </c>
      <c r="F43" s="103">
        <v>0</v>
      </c>
      <c r="G43" s="182">
        <v>0</v>
      </c>
      <c r="H43" s="185">
        <v>0</v>
      </c>
      <c r="I43" s="103">
        <v>0</v>
      </c>
      <c r="J43" s="182">
        <v>0</v>
      </c>
      <c r="K43" s="185">
        <v>0</v>
      </c>
      <c r="L43" s="103">
        <v>0</v>
      </c>
      <c r="M43" s="182">
        <v>0</v>
      </c>
      <c r="N43" s="185">
        <v>0</v>
      </c>
      <c r="O43" s="103">
        <v>0</v>
      </c>
      <c r="P43" s="182">
        <v>0</v>
      </c>
      <c r="Q43" s="185">
        <v>0</v>
      </c>
      <c r="R43" s="103">
        <v>0</v>
      </c>
      <c r="S43" s="182">
        <v>0</v>
      </c>
      <c r="T43" s="185">
        <v>0</v>
      </c>
      <c r="U43" s="103">
        <v>0</v>
      </c>
      <c r="V43" s="182">
        <v>0</v>
      </c>
      <c r="W43" s="185">
        <v>0</v>
      </c>
      <c r="X43" s="103">
        <v>0</v>
      </c>
      <c r="Y43" s="182">
        <v>0</v>
      </c>
      <c r="Z43" s="185">
        <v>0</v>
      </c>
      <c r="AA43" s="103">
        <v>0</v>
      </c>
      <c r="AB43" s="182">
        <v>0</v>
      </c>
      <c r="AC43" s="185">
        <v>0</v>
      </c>
      <c r="AD43" s="103">
        <v>0</v>
      </c>
      <c r="AE43" s="182">
        <v>0</v>
      </c>
      <c r="AF43" s="185">
        <v>0</v>
      </c>
      <c r="AG43" s="103">
        <v>0</v>
      </c>
      <c r="AH43" s="182">
        <v>0</v>
      </c>
      <c r="AI43" s="185">
        <v>0</v>
      </c>
      <c r="AJ43" s="103">
        <v>0</v>
      </c>
      <c r="AK43" s="182">
        <v>0</v>
      </c>
      <c r="AL43" s="185">
        <v>0</v>
      </c>
      <c r="AM43" s="103">
        <v>0</v>
      </c>
      <c r="AN43" s="182">
        <v>0</v>
      </c>
      <c r="AO43" s="185">
        <v>0</v>
      </c>
      <c r="AP43" s="103">
        <v>0</v>
      </c>
      <c r="AQ43" s="182">
        <v>0</v>
      </c>
      <c r="AR43" s="185">
        <v>0</v>
      </c>
      <c r="AS43" s="103">
        <v>0</v>
      </c>
      <c r="AT43" s="182">
        <v>0</v>
      </c>
      <c r="AU43" s="185">
        <v>0</v>
      </c>
      <c r="AV43" s="103">
        <v>0</v>
      </c>
      <c r="AW43" s="182">
        <v>0</v>
      </c>
      <c r="AX43" s="185">
        <v>0</v>
      </c>
      <c r="AY43" s="103">
        <v>0</v>
      </c>
      <c r="AZ43" s="182">
        <v>0</v>
      </c>
      <c r="BA43" s="185">
        <v>0</v>
      </c>
      <c r="BB43" s="103">
        <v>0</v>
      </c>
      <c r="BC43" s="182">
        <v>0</v>
      </c>
      <c r="BD43" s="185">
        <v>0</v>
      </c>
      <c r="BE43" s="103">
        <v>0</v>
      </c>
      <c r="BF43" s="182">
        <v>0</v>
      </c>
      <c r="BG43" s="185">
        <v>0</v>
      </c>
      <c r="BH43" s="103">
        <v>0</v>
      </c>
      <c r="BI43" s="182">
        <v>0</v>
      </c>
      <c r="BJ43" s="185">
        <v>0</v>
      </c>
      <c r="BK43" s="103">
        <v>0</v>
      </c>
      <c r="BL43" s="182">
        <v>0</v>
      </c>
      <c r="BM43" s="185">
        <v>0</v>
      </c>
      <c r="BN43" s="103">
        <v>0</v>
      </c>
      <c r="BO43" s="182">
        <v>0</v>
      </c>
      <c r="BP43" s="185">
        <v>0</v>
      </c>
      <c r="BQ43" s="103">
        <v>0</v>
      </c>
      <c r="BR43" s="182">
        <v>0</v>
      </c>
      <c r="BS43" s="185">
        <v>0</v>
      </c>
      <c r="BT43" s="103">
        <v>0</v>
      </c>
      <c r="BU43" s="182">
        <v>0</v>
      </c>
      <c r="BV43" s="185">
        <v>0</v>
      </c>
      <c r="BW43" s="103">
        <v>0</v>
      </c>
      <c r="BX43" s="182">
        <v>0</v>
      </c>
      <c r="BY43" s="185">
        <v>0</v>
      </c>
      <c r="BZ43" s="103">
        <v>0</v>
      </c>
      <c r="CA43" s="182">
        <v>0</v>
      </c>
      <c r="CB43" s="185">
        <v>0</v>
      </c>
      <c r="CC43" s="103">
        <v>0</v>
      </c>
      <c r="CD43" s="182">
        <v>0</v>
      </c>
      <c r="CE43" s="185">
        <v>0</v>
      </c>
    </row>
    <row r="44" spans="1:83" ht="14.1" customHeight="1" x14ac:dyDescent="0.2">
      <c r="A44" s="384" t="s">
        <v>63</v>
      </c>
      <c r="B44" s="396" t="s">
        <v>64</v>
      </c>
      <c r="C44" s="103">
        <v>0</v>
      </c>
      <c r="D44" s="182">
        <v>0</v>
      </c>
      <c r="E44" s="185">
        <v>0</v>
      </c>
      <c r="F44" s="103">
        <v>0</v>
      </c>
      <c r="G44" s="182">
        <v>0</v>
      </c>
      <c r="H44" s="185">
        <v>0</v>
      </c>
      <c r="I44" s="103">
        <v>0</v>
      </c>
      <c r="J44" s="182">
        <v>0</v>
      </c>
      <c r="K44" s="185">
        <v>0</v>
      </c>
      <c r="L44" s="103">
        <v>0</v>
      </c>
      <c r="M44" s="182">
        <v>0</v>
      </c>
      <c r="N44" s="185">
        <v>0</v>
      </c>
      <c r="O44" s="103">
        <v>0</v>
      </c>
      <c r="P44" s="182">
        <v>0</v>
      </c>
      <c r="Q44" s="185">
        <v>0</v>
      </c>
      <c r="R44" s="103">
        <v>0</v>
      </c>
      <c r="S44" s="182">
        <v>0</v>
      </c>
      <c r="T44" s="185">
        <v>0</v>
      </c>
      <c r="U44" s="103">
        <v>0</v>
      </c>
      <c r="V44" s="182">
        <v>0</v>
      </c>
      <c r="W44" s="185">
        <v>0</v>
      </c>
      <c r="X44" s="103">
        <v>0</v>
      </c>
      <c r="Y44" s="182">
        <v>0</v>
      </c>
      <c r="Z44" s="185">
        <v>0</v>
      </c>
      <c r="AA44" s="103">
        <v>0</v>
      </c>
      <c r="AB44" s="182">
        <v>0</v>
      </c>
      <c r="AC44" s="185">
        <v>0</v>
      </c>
      <c r="AD44" s="103">
        <v>0</v>
      </c>
      <c r="AE44" s="182">
        <v>0</v>
      </c>
      <c r="AF44" s="185">
        <v>0</v>
      </c>
      <c r="AG44" s="103">
        <v>0</v>
      </c>
      <c r="AH44" s="182">
        <v>0</v>
      </c>
      <c r="AI44" s="185">
        <v>0</v>
      </c>
      <c r="AJ44" s="103">
        <v>0</v>
      </c>
      <c r="AK44" s="182">
        <v>0</v>
      </c>
      <c r="AL44" s="185">
        <v>0</v>
      </c>
      <c r="AM44" s="103">
        <v>0</v>
      </c>
      <c r="AN44" s="182">
        <v>0</v>
      </c>
      <c r="AO44" s="185">
        <v>0</v>
      </c>
      <c r="AP44" s="103">
        <v>0</v>
      </c>
      <c r="AQ44" s="182">
        <v>0</v>
      </c>
      <c r="AR44" s="185">
        <v>0</v>
      </c>
      <c r="AS44" s="103">
        <v>0</v>
      </c>
      <c r="AT44" s="182">
        <v>0</v>
      </c>
      <c r="AU44" s="185">
        <v>0</v>
      </c>
      <c r="AV44" s="103">
        <v>0</v>
      </c>
      <c r="AW44" s="182">
        <v>0</v>
      </c>
      <c r="AX44" s="185">
        <v>0</v>
      </c>
      <c r="AY44" s="103">
        <v>0</v>
      </c>
      <c r="AZ44" s="182">
        <v>0</v>
      </c>
      <c r="BA44" s="185">
        <v>0</v>
      </c>
      <c r="BB44" s="103">
        <v>0</v>
      </c>
      <c r="BC44" s="182">
        <v>0</v>
      </c>
      <c r="BD44" s="185">
        <v>0</v>
      </c>
      <c r="BE44" s="103">
        <v>0</v>
      </c>
      <c r="BF44" s="182">
        <v>0</v>
      </c>
      <c r="BG44" s="185">
        <v>0</v>
      </c>
      <c r="BH44" s="103">
        <v>0</v>
      </c>
      <c r="BI44" s="182">
        <v>0</v>
      </c>
      <c r="BJ44" s="185">
        <v>0</v>
      </c>
      <c r="BK44" s="103">
        <v>0</v>
      </c>
      <c r="BL44" s="182">
        <v>0</v>
      </c>
      <c r="BM44" s="185">
        <v>0</v>
      </c>
      <c r="BN44" s="103">
        <v>2640000</v>
      </c>
      <c r="BO44" s="182">
        <v>596473</v>
      </c>
      <c r="BP44" s="185">
        <v>22.593674242424242</v>
      </c>
      <c r="BQ44" s="103">
        <v>2186000</v>
      </c>
      <c r="BR44" s="182">
        <v>1007101</v>
      </c>
      <c r="BS44" s="185">
        <v>46.070494053064962</v>
      </c>
      <c r="BT44" s="103">
        <v>1854000</v>
      </c>
      <c r="BU44" s="182">
        <v>2231999.6359999999</v>
      </c>
      <c r="BV44" s="185">
        <v>120.38832988133765</v>
      </c>
      <c r="BW44" s="103">
        <v>1068433</v>
      </c>
      <c r="BX44" s="182">
        <v>983414.41500000004</v>
      </c>
      <c r="BY44" s="185">
        <v>92.042684473429787</v>
      </c>
      <c r="BZ44" s="103">
        <v>1236000</v>
      </c>
      <c r="CA44" s="182">
        <v>994138.49800000002</v>
      </c>
      <c r="CB44" s="185">
        <v>80.431917313915861</v>
      </c>
      <c r="CC44" s="103">
        <v>1236000</v>
      </c>
      <c r="CD44" s="182">
        <v>1004212.679</v>
      </c>
      <c r="CE44" s="185">
        <v>81.246980501618125</v>
      </c>
    </row>
    <row r="45" spans="1:83" ht="14.1" customHeight="1" x14ac:dyDescent="0.2">
      <c r="A45" s="384" t="s">
        <v>65</v>
      </c>
      <c r="B45" s="396" t="s">
        <v>66</v>
      </c>
      <c r="C45" s="103">
        <v>0</v>
      </c>
      <c r="D45" s="182">
        <v>0</v>
      </c>
      <c r="E45" s="185">
        <v>0</v>
      </c>
      <c r="F45" s="103">
        <v>0</v>
      </c>
      <c r="G45" s="182">
        <v>0</v>
      </c>
      <c r="H45" s="185">
        <v>0</v>
      </c>
      <c r="I45" s="103">
        <v>0</v>
      </c>
      <c r="J45" s="182">
        <v>0</v>
      </c>
      <c r="K45" s="185">
        <v>0</v>
      </c>
      <c r="L45" s="103">
        <v>0</v>
      </c>
      <c r="M45" s="182">
        <v>0</v>
      </c>
      <c r="N45" s="185">
        <v>0</v>
      </c>
      <c r="O45" s="103">
        <v>0</v>
      </c>
      <c r="P45" s="182">
        <v>0</v>
      </c>
      <c r="Q45" s="185">
        <v>0</v>
      </c>
      <c r="R45" s="103">
        <v>0</v>
      </c>
      <c r="S45" s="182">
        <v>0</v>
      </c>
      <c r="T45" s="185">
        <v>0</v>
      </c>
      <c r="U45" s="103">
        <v>0</v>
      </c>
      <c r="V45" s="182">
        <v>0</v>
      </c>
      <c r="W45" s="185">
        <v>0</v>
      </c>
      <c r="X45" s="103">
        <v>0</v>
      </c>
      <c r="Y45" s="182">
        <v>0</v>
      </c>
      <c r="Z45" s="185">
        <v>0</v>
      </c>
      <c r="AA45" s="103">
        <v>0</v>
      </c>
      <c r="AB45" s="182">
        <v>0</v>
      </c>
      <c r="AC45" s="185">
        <v>0</v>
      </c>
      <c r="AD45" s="103">
        <v>0</v>
      </c>
      <c r="AE45" s="182">
        <v>0</v>
      </c>
      <c r="AF45" s="185">
        <v>0</v>
      </c>
      <c r="AG45" s="103">
        <v>0</v>
      </c>
      <c r="AH45" s="182">
        <v>0</v>
      </c>
      <c r="AI45" s="185">
        <v>0</v>
      </c>
      <c r="AJ45" s="103">
        <v>0</v>
      </c>
      <c r="AK45" s="182">
        <v>0</v>
      </c>
      <c r="AL45" s="185">
        <v>0</v>
      </c>
      <c r="AM45" s="103">
        <v>0</v>
      </c>
      <c r="AN45" s="182">
        <v>0</v>
      </c>
      <c r="AO45" s="185">
        <v>0</v>
      </c>
      <c r="AP45" s="103">
        <v>0</v>
      </c>
      <c r="AQ45" s="182">
        <v>0</v>
      </c>
      <c r="AR45" s="185">
        <v>0</v>
      </c>
      <c r="AS45" s="103">
        <v>0</v>
      </c>
      <c r="AT45" s="182">
        <v>0</v>
      </c>
      <c r="AU45" s="185">
        <v>0</v>
      </c>
      <c r="AV45" s="103">
        <v>0</v>
      </c>
      <c r="AW45" s="182">
        <v>0</v>
      </c>
      <c r="AX45" s="185">
        <v>0</v>
      </c>
      <c r="AY45" s="103">
        <v>0</v>
      </c>
      <c r="AZ45" s="182">
        <v>0</v>
      </c>
      <c r="BA45" s="185">
        <v>0</v>
      </c>
      <c r="BB45" s="103">
        <v>43063786</v>
      </c>
      <c r="BC45" s="182">
        <v>55348933</v>
      </c>
      <c r="BD45" s="185">
        <v>128.52779130938464</v>
      </c>
      <c r="BE45" s="103">
        <v>60620326</v>
      </c>
      <c r="BF45" s="182">
        <v>70158025</v>
      </c>
      <c r="BG45" s="185">
        <v>115.73350001450009</v>
      </c>
      <c r="BH45" s="103">
        <v>60664259</v>
      </c>
      <c r="BI45" s="182">
        <v>67802377.384000003</v>
      </c>
      <c r="BJ45" s="185">
        <v>111.76659618310016</v>
      </c>
      <c r="BK45" s="103">
        <v>108383646</v>
      </c>
      <c r="BL45" s="182">
        <v>104710821</v>
      </c>
      <c r="BM45" s="185">
        <v>96.611273807858439</v>
      </c>
      <c r="BN45" s="103">
        <v>191990346</v>
      </c>
      <c r="BO45" s="182">
        <v>114947656</v>
      </c>
      <c r="BP45" s="185">
        <v>59.87158125127813</v>
      </c>
      <c r="BQ45" s="103">
        <v>122826400</v>
      </c>
      <c r="BR45" s="182">
        <v>107945874</v>
      </c>
      <c r="BS45" s="185">
        <v>87.884912364117156</v>
      </c>
      <c r="BT45" s="103">
        <v>115180033</v>
      </c>
      <c r="BU45" s="182">
        <v>120777210.33</v>
      </c>
      <c r="BV45" s="185">
        <v>104.85950314843197</v>
      </c>
      <c r="BW45" s="103">
        <v>109179540</v>
      </c>
      <c r="BX45" s="182">
        <v>137359201.854</v>
      </c>
      <c r="BY45" s="185">
        <v>125.8103870505408</v>
      </c>
      <c r="BZ45" s="103">
        <v>112162398</v>
      </c>
      <c r="CA45" s="182">
        <v>125769872.318</v>
      </c>
      <c r="CB45" s="185">
        <v>112.13193954537242</v>
      </c>
      <c r="CC45" s="103">
        <v>130825713</v>
      </c>
      <c r="CD45" s="182">
        <v>125986350.70631</v>
      </c>
      <c r="CE45" s="185">
        <v>96.300908909481734</v>
      </c>
    </row>
    <row r="46" spans="1:83" ht="14.1" customHeight="1" x14ac:dyDescent="0.2">
      <c r="A46" s="384" t="s">
        <v>67</v>
      </c>
      <c r="B46" s="396" t="s">
        <v>68</v>
      </c>
      <c r="C46" s="103">
        <v>11653681</v>
      </c>
      <c r="D46" s="182">
        <v>11304670</v>
      </c>
      <c r="E46" s="185">
        <v>97.005143696656887</v>
      </c>
      <c r="F46" s="103">
        <v>1440471</v>
      </c>
      <c r="G46" s="182">
        <v>0</v>
      </c>
      <c r="H46" s="185">
        <v>0</v>
      </c>
      <c r="I46" s="103">
        <v>1915886</v>
      </c>
      <c r="J46" s="182">
        <v>0</v>
      </c>
      <c r="K46" s="185">
        <v>0</v>
      </c>
      <c r="L46" s="103">
        <v>4148436</v>
      </c>
      <c r="M46" s="182">
        <v>0</v>
      </c>
      <c r="N46" s="185">
        <v>0</v>
      </c>
      <c r="O46" s="103">
        <v>3513946</v>
      </c>
      <c r="P46" s="182">
        <v>0</v>
      </c>
      <c r="Q46" s="185">
        <v>0</v>
      </c>
      <c r="R46" s="103">
        <v>0</v>
      </c>
      <c r="S46" s="182">
        <v>0</v>
      </c>
      <c r="T46" s="185">
        <v>0</v>
      </c>
      <c r="U46" s="103">
        <v>879372.4</v>
      </c>
      <c r="V46" s="182">
        <v>141556.5</v>
      </c>
      <c r="W46" s="185">
        <v>16.09744631512201</v>
      </c>
      <c r="X46" s="103">
        <v>450000</v>
      </c>
      <c r="Y46" s="182">
        <v>9677</v>
      </c>
      <c r="Z46" s="185">
        <v>2.1504444444444446</v>
      </c>
      <c r="AA46" s="103">
        <v>0</v>
      </c>
      <c r="AB46" s="182">
        <v>7670</v>
      </c>
      <c r="AC46" s="185">
        <v>0</v>
      </c>
      <c r="AD46" s="103">
        <v>0</v>
      </c>
      <c r="AE46" s="182">
        <v>6420.3040000000001</v>
      </c>
      <c r="AF46" s="185">
        <v>0</v>
      </c>
      <c r="AG46" s="103">
        <v>0</v>
      </c>
      <c r="AH46" s="182">
        <v>9805</v>
      </c>
      <c r="AI46" s="185">
        <v>0</v>
      </c>
      <c r="AJ46" s="103">
        <v>0</v>
      </c>
      <c r="AK46" s="182">
        <v>5391.6719999999996</v>
      </c>
      <c r="AL46" s="185">
        <v>0</v>
      </c>
      <c r="AM46" s="103">
        <v>0</v>
      </c>
      <c r="AN46" s="182">
        <v>1770.6</v>
      </c>
      <c r="AO46" s="185">
        <v>0</v>
      </c>
      <c r="AP46" s="103">
        <v>1813.66</v>
      </c>
      <c r="AQ46" s="182">
        <v>120</v>
      </c>
      <c r="AR46" s="185">
        <v>6.6164551238931226</v>
      </c>
      <c r="AS46" s="103">
        <v>200</v>
      </c>
      <c r="AT46" s="182">
        <v>20</v>
      </c>
      <c r="AU46" s="185">
        <v>10</v>
      </c>
      <c r="AV46" s="103">
        <v>20</v>
      </c>
      <c r="AW46" s="182">
        <v>0</v>
      </c>
      <c r="AX46" s="185">
        <v>0</v>
      </c>
      <c r="AY46" s="103">
        <v>0</v>
      </c>
      <c r="AZ46" s="182">
        <v>0</v>
      </c>
      <c r="BA46" s="185">
        <v>0</v>
      </c>
      <c r="BB46" s="103">
        <v>0</v>
      </c>
      <c r="BC46" s="182">
        <v>0</v>
      </c>
      <c r="BD46" s="185">
        <v>0</v>
      </c>
      <c r="BE46" s="103">
        <v>0</v>
      </c>
      <c r="BF46" s="182">
        <v>0</v>
      </c>
      <c r="BG46" s="185">
        <v>0</v>
      </c>
      <c r="BH46" s="103">
        <v>0</v>
      </c>
      <c r="BI46" s="182">
        <v>0</v>
      </c>
      <c r="BJ46" s="185">
        <v>0</v>
      </c>
      <c r="BK46" s="103">
        <v>0</v>
      </c>
      <c r="BL46" s="182">
        <v>0</v>
      </c>
      <c r="BM46" s="185">
        <v>0</v>
      </c>
      <c r="BN46" s="103">
        <v>0</v>
      </c>
      <c r="BO46" s="182">
        <v>0</v>
      </c>
      <c r="BP46" s="185">
        <v>0</v>
      </c>
      <c r="BQ46" s="103">
        <v>0</v>
      </c>
      <c r="BR46" s="182">
        <v>0</v>
      </c>
      <c r="BS46" s="185">
        <v>0</v>
      </c>
      <c r="BT46" s="103">
        <v>0</v>
      </c>
      <c r="BU46" s="182">
        <v>0</v>
      </c>
      <c r="BV46" s="185">
        <v>0</v>
      </c>
      <c r="BW46" s="103">
        <v>0</v>
      </c>
      <c r="BX46" s="182">
        <v>0</v>
      </c>
      <c r="BY46" s="185">
        <v>0</v>
      </c>
      <c r="BZ46" s="103">
        <v>0</v>
      </c>
      <c r="CA46" s="182">
        <v>0</v>
      </c>
      <c r="CB46" s="185">
        <v>0</v>
      </c>
      <c r="CC46" s="103">
        <v>0</v>
      </c>
      <c r="CD46" s="182">
        <v>0</v>
      </c>
      <c r="CE46" s="185">
        <v>0</v>
      </c>
    </row>
    <row r="47" spans="1:83" ht="14.1" customHeight="1" x14ac:dyDescent="0.2">
      <c r="A47" s="384" t="s">
        <v>69</v>
      </c>
      <c r="B47" s="396" t="s">
        <v>70</v>
      </c>
      <c r="C47" s="103">
        <v>11096718</v>
      </c>
      <c r="D47" s="182">
        <v>10600295.9</v>
      </c>
      <c r="E47" s="185">
        <v>95.52640609592855</v>
      </c>
      <c r="F47" s="103">
        <v>0</v>
      </c>
      <c r="G47" s="182">
        <v>0</v>
      </c>
      <c r="H47" s="185">
        <v>0</v>
      </c>
      <c r="I47" s="103">
        <v>0</v>
      </c>
      <c r="J47" s="182">
        <v>0</v>
      </c>
      <c r="K47" s="185">
        <v>0</v>
      </c>
      <c r="L47" s="103">
        <v>0</v>
      </c>
      <c r="M47" s="182">
        <v>0</v>
      </c>
      <c r="N47" s="185">
        <v>0</v>
      </c>
      <c r="O47" s="103">
        <v>0</v>
      </c>
      <c r="P47" s="182">
        <v>0</v>
      </c>
      <c r="Q47" s="185">
        <v>0</v>
      </c>
      <c r="R47" s="103">
        <v>0</v>
      </c>
      <c r="S47" s="182">
        <v>0</v>
      </c>
      <c r="T47" s="185">
        <v>0</v>
      </c>
      <c r="U47" s="103">
        <v>0</v>
      </c>
      <c r="V47" s="182">
        <v>0</v>
      </c>
      <c r="W47" s="185">
        <v>0</v>
      </c>
      <c r="X47" s="103">
        <v>0</v>
      </c>
      <c r="Y47" s="182">
        <v>0</v>
      </c>
      <c r="Z47" s="185">
        <v>0</v>
      </c>
      <c r="AA47" s="103">
        <v>0</v>
      </c>
      <c r="AB47" s="182">
        <v>670</v>
      </c>
      <c r="AC47" s="185">
        <v>0</v>
      </c>
      <c r="AD47" s="103">
        <v>0</v>
      </c>
      <c r="AE47" s="182">
        <v>0</v>
      </c>
      <c r="AF47" s="185">
        <v>0</v>
      </c>
      <c r="AG47" s="103">
        <v>0</v>
      </c>
      <c r="AH47" s="182">
        <v>9805</v>
      </c>
      <c r="AI47" s="185">
        <v>0</v>
      </c>
      <c r="AJ47" s="103">
        <v>0</v>
      </c>
      <c r="AK47" s="182">
        <v>5391.6719999999996</v>
      </c>
      <c r="AL47" s="185">
        <v>0</v>
      </c>
      <c r="AM47" s="103">
        <v>0</v>
      </c>
      <c r="AN47" s="182">
        <v>0</v>
      </c>
      <c r="AO47" s="185">
        <v>0</v>
      </c>
      <c r="AP47" s="103">
        <v>0</v>
      </c>
      <c r="AQ47" s="182">
        <v>0</v>
      </c>
      <c r="AR47" s="185">
        <v>0</v>
      </c>
      <c r="AS47" s="103">
        <v>0</v>
      </c>
      <c r="AT47" s="182">
        <v>0</v>
      </c>
      <c r="AU47" s="185">
        <v>0</v>
      </c>
      <c r="AV47" s="103">
        <v>0</v>
      </c>
      <c r="AW47" s="182">
        <v>0</v>
      </c>
      <c r="AX47" s="185">
        <v>0</v>
      </c>
      <c r="AY47" s="103">
        <v>0</v>
      </c>
      <c r="AZ47" s="182">
        <v>0</v>
      </c>
      <c r="BA47" s="185">
        <v>0</v>
      </c>
      <c r="BB47" s="103">
        <v>0</v>
      </c>
      <c r="BC47" s="182">
        <v>0</v>
      </c>
      <c r="BD47" s="185">
        <v>0</v>
      </c>
      <c r="BE47" s="103">
        <v>0</v>
      </c>
      <c r="BF47" s="182">
        <v>0</v>
      </c>
      <c r="BG47" s="185">
        <v>0</v>
      </c>
      <c r="BH47" s="103">
        <v>0</v>
      </c>
      <c r="BI47" s="182">
        <v>0</v>
      </c>
      <c r="BJ47" s="185">
        <v>0</v>
      </c>
      <c r="BK47" s="103">
        <v>0</v>
      </c>
      <c r="BL47" s="182">
        <v>0</v>
      </c>
      <c r="BM47" s="185">
        <v>0</v>
      </c>
      <c r="BN47" s="103">
        <v>0</v>
      </c>
      <c r="BO47" s="182">
        <v>0</v>
      </c>
      <c r="BP47" s="185">
        <v>0</v>
      </c>
      <c r="BQ47" s="103">
        <v>0</v>
      </c>
      <c r="BR47" s="182">
        <v>0</v>
      </c>
      <c r="BS47" s="185">
        <v>0</v>
      </c>
      <c r="BT47" s="103">
        <v>0</v>
      </c>
      <c r="BU47" s="182">
        <v>0</v>
      </c>
      <c r="BV47" s="185">
        <v>0</v>
      </c>
      <c r="BW47" s="103">
        <v>0</v>
      </c>
      <c r="BX47" s="182">
        <v>0</v>
      </c>
      <c r="BY47" s="185">
        <v>0</v>
      </c>
      <c r="BZ47" s="103">
        <v>0</v>
      </c>
      <c r="CA47" s="182">
        <v>0</v>
      </c>
      <c r="CB47" s="185">
        <v>0</v>
      </c>
      <c r="CC47" s="103">
        <v>0</v>
      </c>
      <c r="CD47" s="182">
        <v>0</v>
      </c>
      <c r="CE47" s="185">
        <v>0</v>
      </c>
    </row>
    <row r="48" spans="1:83" ht="14.1" customHeight="1" x14ac:dyDescent="0.2">
      <c r="A48" s="384" t="s">
        <v>71</v>
      </c>
      <c r="B48" s="396" t="s">
        <v>72</v>
      </c>
      <c r="C48" s="103">
        <v>0</v>
      </c>
      <c r="D48" s="182">
        <v>0</v>
      </c>
      <c r="E48" s="185">
        <v>0</v>
      </c>
      <c r="F48" s="103">
        <v>0</v>
      </c>
      <c r="G48" s="182">
        <v>0</v>
      </c>
      <c r="H48" s="185">
        <v>0</v>
      </c>
      <c r="I48" s="103">
        <v>0</v>
      </c>
      <c r="J48" s="182">
        <v>0</v>
      </c>
      <c r="K48" s="185">
        <v>0</v>
      </c>
      <c r="L48" s="103">
        <v>0</v>
      </c>
      <c r="M48" s="182">
        <v>0</v>
      </c>
      <c r="N48" s="185">
        <v>0</v>
      </c>
      <c r="O48" s="103">
        <v>0</v>
      </c>
      <c r="P48" s="182">
        <v>0</v>
      </c>
      <c r="Q48" s="185">
        <v>0</v>
      </c>
      <c r="R48" s="103">
        <v>0</v>
      </c>
      <c r="S48" s="182">
        <v>0</v>
      </c>
      <c r="T48" s="185">
        <v>0</v>
      </c>
      <c r="U48" s="103">
        <v>879372.4</v>
      </c>
      <c r="V48" s="182">
        <v>141556.5</v>
      </c>
      <c r="W48" s="185">
        <v>16.09744631512201</v>
      </c>
      <c r="X48" s="103">
        <v>450000</v>
      </c>
      <c r="Y48" s="182">
        <v>9677</v>
      </c>
      <c r="Z48" s="185">
        <v>2.1504444444444446</v>
      </c>
      <c r="AA48" s="103">
        <v>0</v>
      </c>
      <c r="AB48" s="182">
        <v>7000</v>
      </c>
      <c r="AC48" s="185">
        <v>0</v>
      </c>
      <c r="AD48" s="103">
        <v>0</v>
      </c>
      <c r="AE48" s="182">
        <v>6420.3040000000001</v>
      </c>
      <c r="AF48" s="185">
        <v>0</v>
      </c>
      <c r="AG48" s="103">
        <v>0</v>
      </c>
      <c r="AH48" s="182">
        <v>0</v>
      </c>
      <c r="AI48" s="185">
        <v>0</v>
      </c>
      <c r="AJ48" s="103">
        <v>0</v>
      </c>
      <c r="AK48" s="182">
        <v>0</v>
      </c>
      <c r="AL48" s="185">
        <v>0</v>
      </c>
      <c r="AM48" s="103">
        <v>0</v>
      </c>
      <c r="AN48" s="182">
        <v>1770.6</v>
      </c>
      <c r="AO48" s="185">
        <v>0</v>
      </c>
      <c r="AP48" s="103">
        <v>1813.66</v>
      </c>
      <c r="AQ48" s="182">
        <v>120</v>
      </c>
      <c r="AR48" s="185">
        <v>6.6164551238931226</v>
      </c>
      <c r="AS48" s="103">
        <v>200</v>
      </c>
      <c r="AT48" s="182">
        <v>20</v>
      </c>
      <c r="AU48" s="185">
        <v>10</v>
      </c>
      <c r="AV48" s="103">
        <v>20</v>
      </c>
      <c r="AW48" s="182">
        <v>0</v>
      </c>
      <c r="AX48" s="185">
        <v>0</v>
      </c>
      <c r="AY48" s="103">
        <v>0</v>
      </c>
      <c r="AZ48" s="182">
        <v>0</v>
      </c>
      <c r="BA48" s="185">
        <v>0</v>
      </c>
      <c r="BB48" s="103">
        <v>0</v>
      </c>
      <c r="BC48" s="182">
        <v>0</v>
      </c>
      <c r="BD48" s="185">
        <v>0</v>
      </c>
      <c r="BE48" s="103">
        <v>0</v>
      </c>
      <c r="BF48" s="182">
        <v>0</v>
      </c>
      <c r="BG48" s="185">
        <v>0</v>
      </c>
      <c r="BH48" s="103">
        <v>0</v>
      </c>
      <c r="BI48" s="182">
        <v>0</v>
      </c>
      <c r="BJ48" s="185">
        <v>0</v>
      </c>
      <c r="BK48" s="103">
        <v>0</v>
      </c>
      <c r="BL48" s="182">
        <v>0</v>
      </c>
      <c r="BM48" s="185">
        <v>0</v>
      </c>
      <c r="BN48" s="103">
        <v>0</v>
      </c>
      <c r="BO48" s="182">
        <v>0</v>
      </c>
      <c r="BP48" s="185">
        <v>0</v>
      </c>
      <c r="BQ48" s="103">
        <v>0</v>
      </c>
      <c r="BR48" s="182">
        <v>0</v>
      </c>
      <c r="BS48" s="185">
        <v>0</v>
      </c>
      <c r="BT48" s="103">
        <v>0</v>
      </c>
      <c r="BU48" s="182">
        <v>0</v>
      </c>
      <c r="BV48" s="185">
        <v>0</v>
      </c>
      <c r="BW48" s="103">
        <v>0</v>
      </c>
      <c r="BX48" s="182">
        <v>0</v>
      </c>
      <c r="BY48" s="185">
        <v>0</v>
      </c>
      <c r="BZ48" s="103">
        <v>0</v>
      </c>
      <c r="CA48" s="182">
        <v>0</v>
      </c>
      <c r="CB48" s="185">
        <v>0</v>
      </c>
      <c r="CC48" s="103">
        <v>0</v>
      </c>
      <c r="CD48" s="182">
        <v>0</v>
      </c>
      <c r="CE48" s="185">
        <v>0</v>
      </c>
    </row>
    <row r="49" spans="1:83" ht="14.1" customHeight="1" x14ac:dyDescent="0.2">
      <c r="A49" s="384" t="s">
        <v>73</v>
      </c>
      <c r="B49" s="396" t="s">
        <v>74</v>
      </c>
      <c r="C49" s="103">
        <v>0</v>
      </c>
      <c r="D49" s="182">
        <v>0</v>
      </c>
      <c r="E49" s="185">
        <v>0</v>
      </c>
      <c r="F49" s="103">
        <v>0</v>
      </c>
      <c r="G49" s="182">
        <v>0</v>
      </c>
      <c r="H49" s="185">
        <v>0</v>
      </c>
      <c r="I49" s="103">
        <v>0</v>
      </c>
      <c r="J49" s="182">
        <v>0</v>
      </c>
      <c r="K49" s="185">
        <v>0</v>
      </c>
      <c r="L49" s="103">
        <v>0</v>
      </c>
      <c r="M49" s="182">
        <v>0</v>
      </c>
      <c r="N49" s="185">
        <v>0</v>
      </c>
      <c r="O49" s="103">
        <v>0</v>
      </c>
      <c r="P49" s="182">
        <v>0</v>
      </c>
      <c r="Q49" s="185">
        <v>0</v>
      </c>
      <c r="R49" s="103">
        <v>0</v>
      </c>
      <c r="S49" s="182">
        <v>0</v>
      </c>
      <c r="T49" s="185">
        <v>0</v>
      </c>
      <c r="U49" s="103">
        <v>0</v>
      </c>
      <c r="V49" s="182">
        <v>0</v>
      </c>
      <c r="W49" s="185">
        <v>0</v>
      </c>
      <c r="X49" s="103">
        <v>0</v>
      </c>
      <c r="Y49" s="182">
        <v>0</v>
      </c>
      <c r="Z49" s="185">
        <v>0</v>
      </c>
      <c r="AA49" s="103">
        <v>0</v>
      </c>
      <c r="AB49" s="182">
        <v>0</v>
      </c>
      <c r="AC49" s="185">
        <v>0</v>
      </c>
      <c r="AD49" s="103">
        <v>0</v>
      </c>
      <c r="AE49" s="182">
        <v>0</v>
      </c>
      <c r="AF49" s="185">
        <v>0</v>
      </c>
      <c r="AG49" s="103">
        <v>0</v>
      </c>
      <c r="AH49" s="182">
        <v>0</v>
      </c>
      <c r="AI49" s="185">
        <v>0</v>
      </c>
      <c r="AJ49" s="103">
        <v>0</v>
      </c>
      <c r="AK49" s="182">
        <v>0</v>
      </c>
      <c r="AL49" s="185">
        <v>0</v>
      </c>
      <c r="AM49" s="103">
        <v>0</v>
      </c>
      <c r="AN49" s="182">
        <v>0</v>
      </c>
      <c r="AO49" s="185">
        <v>0</v>
      </c>
      <c r="AP49" s="103">
        <v>0</v>
      </c>
      <c r="AQ49" s="182">
        <v>0</v>
      </c>
      <c r="AR49" s="185">
        <v>0</v>
      </c>
      <c r="AS49" s="103">
        <v>0</v>
      </c>
      <c r="AT49" s="182">
        <v>0</v>
      </c>
      <c r="AU49" s="185">
        <v>0</v>
      </c>
      <c r="AV49" s="103">
        <v>0</v>
      </c>
      <c r="AW49" s="182">
        <v>0</v>
      </c>
      <c r="AX49" s="185">
        <v>0</v>
      </c>
      <c r="AY49" s="103">
        <v>0</v>
      </c>
      <c r="AZ49" s="182">
        <v>0</v>
      </c>
      <c r="BA49" s="185">
        <v>0</v>
      </c>
      <c r="BB49" s="103">
        <v>0</v>
      </c>
      <c r="BC49" s="182">
        <v>0</v>
      </c>
      <c r="BD49" s="185">
        <v>0</v>
      </c>
      <c r="BE49" s="103">
        <v>0</v>
      </c>
      <c r="BF49" s="182">
        <v>0</v>
      </c>
      <c r="BG49" s="185">
        <v>0</v>
      </c>
      <c r="BH49" s="103">
        <v>0</v>
      </c>
      <c r="BI49" s="182">
        <v>0</v>
      </c>
      <c r="BJ49" s="185">
        <v>0</v>
      </c>
      <c r="BK49" s="103">
        <v>0</v>
      </c>
      <c r="BL49" s="182">
        <v>0</v>
      </c>
      <c r="BM49" s="185">
        <v>0</v>
      </c>
      <c r="BN49" s="103">
        <v>0</v>
      </c>
      <c r="BO49" s="182">
        <v>0</v>
      </c>
      <c r="BP49" s="185">
        <v>0</v>
      </c>
      <c r="BQ49" s="103">
        <v>0</v>
      </c>
      <c r="BR49" s="182">
        <v>0</v>
      </c>
      <c r="BS49" s="185">
        <v>0</v>
      </c>
      <c r="BT49" s="103">
        <v>0</v>
      </c>
      <c r="BU49" s="182">
        <v>0</v>
      </c>
      <c r="BV49" s="185">
        <v>0</v>
      </c>
      <c r="BW49" s="103">
        <v>0</v>
      </c>
      <c r="BX49" s="182">
        <v>0</v>
      </c>
      <c r="BY49" s="185">
        <v>0</v>
      </c>
      <c r="BZ49" s="103">
        <v>0</v>
      </c>
      <c r="CA49" s="182">
        <v>0</v>
      </c>
      <c r="CB49" s="185">
        <v>0</v>
      </c>
      <c r="CC49" s="103">
        <v>0</v>
      </c>
      <c r="CD49" s="182">
        <v>0</v>
      </c>
      <c r="CE49" s="185">
        <v>0</v>
      </c>
    </row>
    <row r="50" spans="1:83" ht="14.1" customHeight="1" x14ac:dyDescent="0.2">
      <c r="A50" s="384" t="s">
        <v>75</v>
      </c>
      <c r="B50" s="396" t="s">
        <v>76</v>
      </c>
      <c r="C50" s="103">
        <v>0</v>
      </c>
      <c r="D50" s="182">
        <v>0</v>
      </c>
      <c r="E50" s="185">
        <v>0</v>
      </c>
      <c r="F50" s="103">
        <v>0</v>
      </c>
      <c r="G50" s="182">
        <v>0</v>
      </c>
      <c r="H50" s="185">
        <v>0</v>
      </c>
      <c r="I50" s="103">
        <v>0</v>
      </c>
      <c r="J50" s="182">
        <v>0</v>
      </c>
      <c r="K50" s="185">
        <v>0</v>
      </c>
      <c r="L50" s="103">
        <v>0</v>
      </c>
      <c r="M50" s="182">
        <v>0</v>
      </c>
      <c r="N50" s="185">
        <v>0</v>
      </c>
      <c r="O50" s="103">
        <v>0</v>
      </c>
      <c r="P50" s="182">
        <v>0</v>
      </c>
      <c r="Q50" s="185">
        <v>0</v>
      </c>
      <c r="R50" s="103">
        <v>0</v>
      </c>
      <c r="S50" s="182">
        <v>0</v>
      </c>
      <c r="T50" s="185">
        <v>0</v>
      </c>
      <c r="U50" s="103">
        <v>0</v>
      </c>
      <c r="V50" s="182">
        <v>0</v>
      </c>
      <c r="W50" s="185">
        <v>0</v>
      </c>
      <c r="X50" s="103">
        <v>0</v>
      </c>
      <c r="Y50" s="182">
        <v>0</v>
      </c>
      <c r="Z50" s="185">
        <v>0</v>
      </c>
      <c r="AA50" s="103">
        <v>0</v>
      </c>
      <c r="AB50" s="182">
        <v>0</v>
      </c>
      <c r="AC50" s="185">
        <v>0</v>
      </c>
      <c r="AD50" s="103">
        <v>0</v>
      </c>
      <c r="AE50" s="182">
        <v>0</v>
      </c>
      <c r="AF50" s="185">
        <v>0</v>
      </c>
      <c r="AG50" s="103">
        <v>0</v>
      </c>
      <c r="AH50" s="182">
        <v>0</v>
      </c>
      <c r="AI50" s="185">
        <v>0</v>
      </c>
      <c r="AJ50" s="103">
        <v>0</v>
      </c>
      <c r="AK50" s="182">
        <v>0</v>
      </c>
      <c r="AL50" s="185">
        <v>0</v>
      </c>
      <c r="AM50" s="103">
        <v>0</v>
      </c>
      <c r="AN50" s="182">
        <v>0</v>
      </c>
      <c r="AO50" s="185">
        <v>0</v>
      </c>
      <c r="AP50" s="103">
        <v>0</v>
      </c>
      <c r="AQ50" s="182">
        <v>0</v>
      </c>
      <c r="AR50" s="185">
        <v>0</v>
      </c>
      <c r="AS50" s="103">
        <v>0</v>
      </c>
      <c r="AT50" s="182">
        <v>0</v>
      </c>
      <c r="AU50" s="185">
        <v>0</v>
      </c>
      <c r="AV50" s="103">
        <v>0</v>
      </c>
      <c r="AW50" s="182">
        <v>0</v>
      </c>
      <c r="AX50" s="185">
        <v>0</v>
      </c>
      <c r="AY50" s="103">
        <v>0</v>
      </c>
      <c r="AZ50" s="182">
        <v>0</v>
      </c>
      <c r="BA50" s="185">
        <v>0</v>
      </c>
      <c r="BB50" s="103">
        <v>0</v>
      </c>
      <c r="BC50" s="182">
        <v>0</v>
      </c>
      <c r="BD50" s="185">
        <v>0</v>
      </c>
      <c r="BE50" s="103">
        <v>0</v>
      </c>
      <c r="BF50" s="182">
        <v>0</v>
      </c>
      <c r="BG50" s="185">
        <v>0</v>
      </c>
      <c r="BH50" s="103">
        <v>0</v>
      </c>
      <c r="BI50" s="182">
        <v>0</v>
      </c>
      <c r="BJ50" s="185">
        <v>0</v>
      </c>
      <c r="BK50" s="103">
        <v>0</v>
      </c>
      <c r="BL50" s="182">
        <v>0</v>
      </c>
      <c r="BM50" s="185">
        <v>0</v>
      </c>
      <c r="BN50" s="103">
        <v>0</v>
      </c>
      <c r="BO50" s="182">
        <v>0</v>
      </c>
      <c r="BP50" s="185">
        <v>0</v>
      </c>
      <c r="BQ50" s="103">
        <v>0</v>
      </c>
      <c r="BR50" s="182">
        <v>0</v>
      </c>
      <c r="BS50" s="185">
        <v>0</v>
      </c>
      <c r="BT50" s="103">
        <v>0</v>
      </c>
      <c r="BU50" s="182">
        <v>0</v>
      </c>
      <c r="BV50" s="185">
        <v>0</v>
      </c>
      <c r="BW50" s="103">
        <v>0</v>
      </c>
      <c r="BX50" s="182">
        <v>0</v>
      </c>
      <c r="BY50" s="185">
        <v>0</v>
      </c>
      <c r="BZ50" s="103">
        <v>0</v>
      </c>
      <c r="CA50" s="182">
        <v>0</v>
      </c>
      <c r="CB50" s="185">
        <v>0</v>
      </c>
      <c r="CC50" s="103">
        <v>0</v>
      </c>
      <c r="CD50" s="182">
        <v>0</v>
      </c>
      <c r="CE50" s="185">
        <v>0</v>
      </c>
    </row>
    <row r="51" spans="1:83" ht="14.1" customHeight="1" x14ac:dyDescent="0.2">
      <c r="A51" s="384" t="s">
        <v>77</v>
      </c>
      <c r="B51" s="396" t="s">
        <v>78</v>
      </c>
      <c r="C51" s="103">
        <v>0</v>
      </c>
      <c r="D51" s="182">
        <v>0</v>
      </c>
      <c r="E51" s="185">
        <v>0</v>
      </c>
      <c r="F51" s="103">
        <v>0</v>
      </c>
      <c r="G51" s="182">
        <v>0</v>
      </c>
      <c r="H51" s="185">
        <v>0</v>
      </c>
      <c r="I51" s="103">
        <v>0</v>
      </c>
      <c r="J51" s="182">
        <v>0</v>
      </c>
      <c r="K51" s="185">
        <v>0</v>
      </c>
      <c r="L51" s="103">
        <v>0</v>
      </c>
      <c r="M51" s="182">
        <v>0</v>
      </c>
      <c r="N51" s="185">
        <v>0</v>
      </c>
      <c r="O51" s="103">
        <v>0</v>
      </c>
      <c r="P51" s="182">
        <v>0</v>
      </c>
      <c r="Q51" s="185">
        <v>0</v>
      </c>
      <c r="R51" s="103">
        <v>0</v>
      </c>
      <c r="S51" s="182">
        <v>0</v>
      </c>
      <c r="T51" s="185">
        <v>0</v>
      </c>
      <c r="U51" s="103">
        <v>0</v>
      </c>
      <c r="V51" s="182">
        <v>0</v>
      </c>
      <c r="W51" s="185">
        <v>0</v>
      </c>
      <c r="X51" s="103">
        <v>0</v>
      </c>
      <c r="Y51" s="182">
        <v>0</v>
      </c>
      <c r="Z51" s="185">
        <v>0</v>
      </c>
      <c r="AA51" s="103">
        <v>0</v>
      </c>
      <c r="AB51" s="182">
        <v>0</v>
      </c>
      <c r="AC51" s="185">
        <v>0</v>
      </c>
      <c r="AD51" s="103">
        <v>0</v>
      </c>
      <c r="AE51" s="182">
        <v>0</v>
      </c>
      <c r="AF51" s="185">
        <v>0</v>
      </c>
      <c r="AG51" s="103">
        <v>0</v>
      </c>
      <c r="AH51" s="182">
        <v>0</v>
      </c>
      <c r="AI51" s="185">
        <v>0</v>
      </c>
      <c r="AJ51" s="103">
        <v>0</v>
      </c>
      <c r="AK51" s="182">
        <v>0</v>
      </c>
      <c r="AL51" s="185">
        <v>0</v>
      </c>
      <c r="AM51" s="103">
        <v>0</v>
      </c>
      <c r="AN51" s="182">
        <v>0</v>
      </c>
      <c r="AO51" s="185">
        <v>0</v>
      </c>
      <c r="AP51" s="103">
        <v>0</v>
      </c>
      <c r="AQ51" s="182">
        <v>0</v>
      </c>
      <c r="AR51" s="185">
        <v>0</v>
      </c>
      <c r="AS51" s="103">
        <v>0</v>
      </c>
      <c r="AT51" s="182">
        <v>0</v>
      </c>
      <c r="AU51" s="185">
        <v>0</v>
      </c>
      <c r="AV51" s="103">
        <v>0</v>
      </c>
      <c r="AW51" s="182">
        <v>0</v>
      </c>
      <c r="AX51" s="185">
        <v>0</v>
      </c>
      <c r="AY51" s="103">
        <v>0</v>
      </c>
      <c r="AZ51" s="182">
        <v>0</v>
      </c>
      <c r="BA51" s="185">
        <v>0</v>
      </c>
      <c r="BB51" s="103">
        <v>0</v>
      </c>
      <c r="BC51" s="182">
        <v>0</v>
      </c>
      <c r="BD51" s="185">
        <v>0</v>
      </c>
      <c r="BE51" s="103">
        <v>0</v>
      </c>
      <c r="BF51" s="182">
        <v>0</v>
      </c>
      <c r="BG51" s="185">
        <v>0</v>
      </c>
      <c r="BH51" s="103">
        <v>0</v>
      </c>
      <c r="BI51" s="182">
        <v>0</v>
      </c>
      <c r="BJ51" s="185">
        <v>0</v>
      </c>
      <c r="BK51" s="103">
        <v>0</v>
      </c>
      <c r="BL51" s="182">
        <v>0</v>
      </c>
      <c r="BM51" s="185">
        <v>0</v>
      </c>
      <c r="BN51" s="103">
        <v>0</v>
      </c>
      <c r="BO51" s="182">
        <v>0</v>
      </c>
      <c r="BP51" s="185">
        <v>0</v>
      </c>
      <c r="BQ51" s="103">
        <v>0</v>
      </c>
      <c r="BR51" s="182">
        <v>0</v>
      </c>
      <c r="BS51" s="185">
        <v>0</v>
      </c>
      <c r="BT51" s="103">
        <v>0</v>
      </c>
      <c r="BU51" s="182">
        <v>0</v>
      </c>
      <c r="BV51" s="185">
        <v>0</v>
      </c>
      <c r="BW51" s="103">
        <v>0</v>
      </c>
      <c r="BX51" s="182">
        <v>0</v>
      </c>
      <c r="BY51" s="185">
        <v>0</v>
      </c>
      <c r="BZ51" s="103">
        <v>0</v>
      </c>
      <c r="CA51" s="182">
        <v>0</v>
      </c>
      <c r="CB51" s="185">
        <v>0</v>
      </c>
      <c r="CC51" s="103">
        <v>0</v>
      </c>
      <c r="CD51" s="182">
        <v>0</v>
      </c>
      <c r="CE51" s="185">
        <v>0</v>
      </c>
    </row>
    <row r="52" spans="1:83" ht="14.1" customHeight="1" x14ac:dyDescent="0.2">
      <c r="A52" s="384" t="s">
        <v>79</v>
      </c>
      <c r="B52" s="396" t="s">
        <v>80</v>
      </c>
      <c r="C52" s="103">
        <v>0</v>
      </c>
      <c r="D52" s="182">
        <v>0</v>
      </c>
      <c r="E52" s="185">
        <v>0</v>
      </c>
      <c r="F52" s="103">
        <v>0</v>
      </c>
      <c r="G52" s="182">
        <v>0</v>
      </c>
      <c r="H52" s="185">
        <v>0</v>
      </c>
      <c r="I52" s="103">
        <v>0</v>
      </c>
      <c r="J52" s="182">
        <v>0</v>
      </c>
      <c r="K52" s="185">
        <v>0</v>
      </c>
      <c r="L52" s="103">
        <v>0</v>
      </c>
      <c r="M52" s="182">
        <v>0</v>
      </c>
      <c r="N52" s="185">
        <v>0</v>
      </c>
      <c r="O52" s="103">
        <v>0</v>
      </c>
      <c r="P52" s="182">
        <v>0</v>
      </c>
      <c r="Q52" s="185">
        <v>0</v>
      </c>
      <c r="R52" s="103">
        <v>0</v>
      </c>
      <c r="S52" s="182">
        <v>0</v>
      </c>
      <c r="T52" s="185">
        <v>0</v>
      </c>
      <c r="U52" s="103">
        <v>0</v>
      </c>
      <c r="V52" s="182">
        <v>0</v>
      </c>
      <c r="W52" s="185">
        <v>0</v>
      </c>
      <c r="X52" s="103">
        <v>0</v>
      </c>
      <c r="Y52" s="182">
        <v>0</v>
      </c>
      <c r="Z52" s="185">
        <v>0</v>
      </c>
      <c r="AA52" s="103">
        <v>0</v>
      </c>
      <c r="AB52" s="182">
        <v>0</v>
      </c>
      <c r="AC52" s="185">
        <v>0</v>
      </c>
      <c r="AD52" s="103">
        <v>0</v>
      </c>
      <c r="AE52" s="182">
        <v>0</v>
      </c>
      <c r="AF52" s="185">
        <v>0</v>
      </c>
      <c r="AG52" s="103">
        <v>0</v>
      </c>
      <c r="AH52" s="182">
        <v>0</v>
      </c>
      <c r="AI52" s="185">
        <v>0</v>
      </c>
      <c r="AJ52" s="103">
        <v>0</v>
      </c>
      <c r="AK52" s="182">
        <v>0</v>
      </c>
      <c r="AL52" s="185">
        <v>0</v>
      </c>
      <c r="AM52" s="103">
        <v>0</v>
      </c>
      <c r="AN52" s="182">
        <v>0</v>
      </c>
      <c r="AO52" s="185">
        <v>0</v>
      </c>
      <c r="AP52" s="103">
        <v>0</v>
      </c>
      <c r="AQ52" s="182">
        <v>0</v>
      </c>
      <c r="AR52" s="185">
        <v>0</v>
      </c>
      <c r="AS52" s="103">
        <v>0</v>
      </c>
      <c r="AT52" s="182">
        <v>0</v>
      </c>
      <c r="AU52" s="185">
        <v>0</v>
      </c>
      <c r="AV52" s="103">
        <v>0</v>
      </c>
      <c r="AW52" s="182">
        <v>0</v>
      </c>
      <c r="AX52" s="185">
        <v>0</v>
      </c>
      <c r="AY52" s="103">
        <v>0</v>
      </c>
      <c r="AZ52" s="182">
        <v>0</v>
      </c>
      <c r="BA52" s="185">
        <v>0</v>
      </c>
      <c r="BB52" s="103">
        <v>0</v>
      </c>
      <c r="BC52" s="182">
        <v>0</v>
      </c>
      <c r="BD52" s="185">
        <v>0</v>
      </c>
      <c r="BE52" s="103">
        <v>0</v>
      </c>
      <c r="BF52" s="182">
        <v>0</v>
      </c>
      <c r="BG52" s="185">
        <v>0</v>
      </c>
      <c r="BH52" s="103">
        <v>0</v>
      </c>
      <c r="BI52" s="182">
        <v>0</v>
      </c>
      <c r="BJ52" s="185">
        <v>0</v>
      </c>
      <c r="BK52" s="103">
        <v>0</v>
      </c>
      <c r="BL52" s="182">
        <v>0</v>
      </c>
      <c r="BM52" s="185">
        <v>0</v>
      </c>
      <c r="BN52" s="103">
        <v>0</v>
      </c>
      <c r="BO52" s="182">
        <v>0</v>
      </c>
      <c r="BP52" s="185">
        <v>0</v>
      </c>
      <c r="BQ52" s="103">
        <v>0</v>
      </c>
      <c r="BR52" s="182">
        <v>0</v>
      </c>
      <c r="BS52" s="185">
        <v>0</v>
      </c>
      <c r="BT52" s="103">
        <v>0</v>
      </c>
      <c r="BU52" s="182">
        <v>0</v>
      </c>
      <c r="BV52" s="185">
        <v>0</v>
      </c>
      <c r="BW52" s="103">
        <v>0</v>
      </c>
      <c r="BX52" s="182">
        <v>0</v>
      </c>
      <c r="BY52" s="185">
        <v>0</v>
      </c>
      <c r="BZ52" s="103">
        <v>0</v>
      </c>
      <c r="CA52" s="182">
        <v>0</v>
      </c>
      <c r="CB52" s="185">
        <v>0</v>
      </c>
      <c r="CC52" s="103">
        <v>0</v>
      </c>
      <c r="CD52" s="182">
        <v>0</v>
      </c>
      <c r="CE52" s="185">
        <v>0</v>
      </c>
    </row>
    <row r="53" spans="1:83" ht="14.1" customHeight="1" x14ac:dyDescent="0.2">
      <c r="A53" s="384" t="s">
        <v>81</v>
      </c>
      <c r="B53" s="396" t="s">
        <v>82</v>
      </c>
      <c r="C53" s="103">
        <v>0</v>
      </c>
      <c r="D53" s="182">
        <v>0</v>
      </c>
      <c r="E53" s="185">
        <v>0</v>
      </c>
      <c r="F53" s="103">
        <v>0</v>
      </c>
      <c r="G53" s="182">
        <v>0</v>
      </c>
      <c r="H53" s="185">
        <v>0</v>
      </c>
      <c r="I53" s="103">
        <v>0</v>
      </c>
      <c r="J53" s="182">
        <v>0</v>
      </c>
      <c r="K53" s="185">
        <v>0</v>
      </c>
      <c r="L53" s="103">
        <v>0</v>
      </c>
      <c r="M53" s="182">
        <v>0</v>
      </c>
      <c r="N53" s="185">
        <v>0</v>
      </c>
      <c r="O53" s="103">
        <v>0</v>
      </c>
      <c r="P53" s="182">
        <v>0</v>
      </c>
      <c r="Q53" s="185">
        <v>0</v>
      </c>
      <c r="R53" s="103">
        <v>0</v>
      </c>
      <c r="S53" s="182">
        <v>0</v>
      </c>
      <c r="T53" s="185">
        <v>0</v>
      </c>
      <c r="U53" s="103">
        <v>0</v>
      </c>
      <c r="V53" s="182">
        <v>0</v>
      </c>
      <c r="W53" s="185">
        <v>0</v>
      </c>
      <c r="X53" s="103">
        <v>0</v>
      </c>
      <c r="Y53" s="182">
        <v>0</v>
      </c>
      <c r="Z53" s="185">
        <v>0</v>
      </c>
      <c r="AA53" s="103">
        <v>0</v>
      </c>
      <c r="AB53" s="182">
        <v>0</v>
      </c>
      <c r="AC53" s="185">
        <v>0</v>
      </c>
      <c r="AD53" s="103">
        <v>0</v>
      </c>
      <c r="AE53" s="182">
        <v>0</v>
      </c>
      <c r="AF53" s="185">
        <v>0</v>
      </c>
      <c r="AG53" s="103">
        <v>0</v>
      </c>
      <c r="AH53" s="182">
        <v>0</v>
      </c>
      <c r="AI53" s="185">
        <v>0</v>
      </c>
      <c r="AJ53" s="103">
        <v>0</v>
      </c>
      <c r="AK53" s="182">
        <v>0</v>
      </c>
      <c r="AL53" s="185">
        <v>0</v>
      </c>
      <c r="AM53" s="103">
        <v>0</v>
      </c>
      <c r="AN53" s="182">
        <v>0</v>
      </c>
      <c r="AO53" s="185">
        <v>0</v>
      </c>
      <c r="AP53" s="103">
        <v>0</v>
      </c>
      <c r="AQ53" s="182">
        <v>0</v>
      </c>
      <c r="AR53" s="185">
        <v>0</v>
      </c>
      <c r="AS53" s="103">
        <v>0</v>
      </c>
      <c r="AT53" s="182">
        <v>0</v>
      </c>
      <c r="AU53" s="185">
        <v>0</v>
      </c>
      <c r="AV53" s="103">
        <v>0</v>
      </c>
      <c r="AW53" s="182">
        <v>0</v>
      </c>
      <c r="AX53" s="185">
        <v>0</v>
      </c>
      <c r="AY53" s="103">
        <v>0</v>
      </c>
      <c r="AZ53" s="182">
        <v>0</v>
      </c>
      <c r="BA53" s="185">
        <v>0</v>
      </c>
      <c r="BB53" s="103">
        <v>0</v>
      </c>
      <c r="BC53" s="182">
        <v>0</v>
      </c>
      <c r="BD53" s="185">
        <v>0</v>
      </c>
      <c r="BE53" s="103">
        <v>0</v>
      </c>
      <c r="BF53" s="182">
        <v>0</v>
      </c>
      <c r="BG53" s="185">
        <v>0</v>
      </c>
      <c r="BH53" s="103">
        <v>0</v>
      </c>
      <c r="BI53" s="182">
        <v>0</v>
      </c>
      <c r="BJ53" s="185">
        <v>0</v>
      </c>
      <c r="BK53" s="103">
        <v>0</v>
      </c>
      <c r="BL53" s="182">
        <v>0</v>
      </c>
      <c r="BM53" s="185">
        <v>0</v>
      </c>
      <c r="BN53" s="103">
        <v>0</v>
      </c>
      <c r="BO53" s="182">
        <v>0</v>
      </c>
      <c r="BP53" s="185">
        <v>0</v>
      </c>
      <c r="BQ53" s="103">
        <v>0</v>
      </c>
      <c r="BR53" s="182">
        <v>0</v>
      </c>
      <c r="BS53" s="185">
        <v>0</v>
      </c>
      <c r="BT53" s="103">
        <v>0</v>
      </c>
      <c r="BU53" s="182">
        <v>0</v>
      </c>
      <c r="BV53" s="185">
        <v>0</v>
      </c>
      <c r="BW53" s="103">
        <v>0</v>
      </c>
      <c r="BX53" s="182">
        <v>0</v>
      </c>
      <c r="BY53" s="185">
        <v>0</v>
      </c>
      <c r="BZ53" s="103">
        <v>0</v>
      </c>
      <c r="CA53" s="182">
        <v>0</v>
      </c>
      <c r="CB53" s="185">
        <v>0</v>
      </c>
      <c r="CC53" s="103">
        <v>0</v>
      </c>
      <c r="CD53" s="182">
        <v>0</v>
      </c>
      <c r="CE53" s="185">
        <v>0</v>
      </c>
    </row>
    <row r="54" spans="1:83" ht="14.1" customHeight="1" x14ac:dyDescent="0.2">
      <c r="A54" s="384" t="s">
        <v>83</v>
      </c>
      <c r="B54" s="396" t="s">
        <v>84</v>
      </c>
      <c r="C54" s="103">
        <v>0</v>
      </c>
      <c r="D54" s="182">
        <v>0</v>
      </c>
      <c r="E54" s="185">
        <v>0</v>
      </c>
      <c r="F54" s="103">
        <v>0</v>
      </c>
      <c r="G54" s="182">
        <v>0</v>
      </c>
      <c r="H54" s="185">
        <v>0</v>
      </c>
      <c r="I54" s="103">
        <v>0</v>
      </c>
      <c r="J54" s="182">
        <v>0</v>
      </c>
      <c r="K54" s="185">
        <v>0</v>
      </c>
      <c r="L54" s="103">
        <v>0</v>
      </c>
      <c r="M54" s="182">
        <v>0</v>
      </c>
      <c r="N54" s="185">
        <v>0</v>
      </c>
      <c r="O54" s="103">
        <v>0</v>
      </c>
      <c r="P54" s="182">
        <v>0</v>
      </c>
      <c r="Q54" s="185">
        <v>0</v>
      </c>
      <c r="R54" s="103">
        <v>0</v>
      </c>
      <c r="S54" s="182">
        <v>0</v>
      </c>
      <c r="T54" s="185">
        <v>0</v>
      </c>
      <c r="U54" s="103">
        <v>0</v>
      </c>
      <c r="V54" s="182">
        <v>0</v>
      </c>
      <c r="W54" s="185">
        <v>0</v>
      </c>
      <c r="X54" s="103">
        <v>0</v>
      </c>
      <c r="Y54" s="182">
        <v>0</v>
      </c>
      <c r="Z54" s="185">
        <v>0</v>
      </c>
      <c r="AA54" s="103">
        <v>0</v>
      </c>
      <c r="AB54" s="182">
        <v>0</v>
      </c>
      <c r="AC54" s="185">
        <v>0</v>
      </c>
      <c r="AD54" s="103">
        <v>0</v>
      </c>
      <c r="AE54" s="182">
        <v>0</v>
      </c>
      <c r="AF54" s="185">
        <v>0</v>
      </c>
      <c r="AG54" s="103">
        <v>0</v>
      </c>
      <c r="AH54" s="182">
        <v>0</v>
      </c>
      <c r="AI54" s="185">
        <v>0</v>
      </c>
      <c r="AJ54" s="103">
        <v>0</v>
      </c>
      <c r="AK54" s="182">
        <v>0</v>
      </c>
      <c r="AL54" s="185">
        <v>0</v>
      </c>
      <c r="AM54" s="103">
        <v>0</v>
      </c>
      <c r="AN54" s="182">
        <v>0</v>
      </c>
      <c r="AO54" s="185">
        <v>0</v>
      </c>
      <c r="AP54" s="103">
        <v>0</v>
      </c>
      <c r="AQ54" s="182">
        <v>0</v>
      </c>
      <c r="AR54" s="185">
        <v>0</v>
      </c>
      <c r="AS54" s="103">
        <v>0</v>
      </c>
      <c r="AT54" s="182">
        <v>0</v>
      </c>
      <c r="AU54" s="185">
        <v>0</v>
      </c>
      <c r="AV54" s="103">
        <v>0</v>
      </c>
      <c r="AW54" s="182">
        <v>0</v>
      </c>
      <c r="AX54" s="185">
        <v>0</v>
      </c>
      <c r="AY54" s="103">
        <v>0</v>
      </c>
      <c r="AZ54" s="182">
        <v>0</v>
      </c>
      <c r="BA54" s="185">
        <v>0</v>
      </c>
      <c r="BB54" s="103">
        <v>0</v>
      </c>
      <c r="BC54" s="182">
        <v>0</v>
      </c>
      <c r="BD54" s="185">
        <v>0</v>
      </c>
      <c r="BE54" s="103">
        <v>0</v>
      </c>
      <c r="BF54" s="182">
        <v>0</v>
      </c>
      <c r="BG54" s="185">
        <v>0</v>
      </c>
      <c r="BH54" s="103">
        <v>0</v>
      </c>
      <c r="BI54" s="182">
        <v>0</v>
      </c>
      <c r="BJ54" s="185">
        <v>0</v>
      </c>
      <c r="BK54" s="103">
        <v>0</v>
      </c>
      <c r="BL54" s="182">
        <v>0</v>
      </c>
      <c r="BM54" s="185">
        <v>0</v>
      </c>
      <c r="BN54" s="103">
        <v>0</v>
      </c>
      <c r="BO54" s="182">
        <v>0</v>
      </c>
      <c r="BP54" s="185">
        <v>0</v>
      </c>
      <c r="BQ54" s="103">
        <v>0</v>
      </c>
      <c r="BR54" s="182">
        <v>0</v>
      </c>
      <c r="BS54" s="185">
        <v>0</v>
      </c>
      <c r="BT54" s="103">
        <v>0</v>
      </c>
      <c r="BU54" s="182">
        <v>0</v>
      </c>
      <c r="BV54" s="185">
        <v>0</v>
      </c>
      <c r="BW54" s="103">
        <v>0</v>
      </c>
      <c r="BX54" s="182">
        <v>0</v>
      </c>
      <c r="BY54" s="185">
        <v>0</v>
      </c>
      <c r="BZ54" s="103">
        <v>0</v>
      </c>
      <c r="CA54" s="182">
        <v>0</v>
      </c>
      <c r="CB54" s="185">
        <v>0</v>
      </c>
      <c r="CC54" s="103">
        <v>0</v>
      </c>
      <c r="CD54" s="182">
        <v>0</v>
      </c>
      <c r="CE54" s="185">
        <v>0</v>
      </c>
    </row>
    <row r="55" spans="1:83" ht="14.1" customHeight="1" x14ac:dyDescent="0.2">
      <c r="A55" s="384" t="s">
        <v>85</v>
      </c>
      <c r="B55" s="396" t="s">
        <v>86</v>
      </c>
      <c r="C55" s="103">
        <v>0</v>
      </c>
      <c r="D55" s="182">
        <v>0</v>
      </c>
      <c r="E55" s="185">
        <v>0</v>
      </c>
      <c r="F55" s="103">
        <v>0</v>
      </c>
      <c r="G55" s="182">
        <v>0</v>
      </c>
      <c r="H55" s="185">
        <v>0</v>
      </c>
      <c r="I55" s="103">
        <v>0</v>
      </c>
      <c r="J55" s="182">
        <v>0</v>
      </c>
      <c r="K55" s="185">
        <v>0</v>
      </c>
      <c r="L55" s="103">
        <v>0</v>
      </c>
      <c r="M55" s="182">
        <v>0</v>
      </c>
      <c r="N55" s="185">
        <v>0</v>
      </c>
      <c r="O55" s="103">
        <v>0</v>
      </c>
      <c r="P55" s="182">
        <v>0</v>
      </c>
      <c r="Q55" s="185">
        <v>0</v>
      </c>
      <c r="R55" s="103">
        <v>0</v>
      </c>
      <c r="S55" s="182">
        <v>0</v>
      </c>
      <c r="T55" s="185">
        <v>0</v>
      </c>
      <c r="U55" s="103">
        <v>0</v>
      </c>
      <c r="V55" s="182">
        <v>0</v>
      </c>
      <c r="W55" s="185">
        <v>0</v>
      </c>
      <c r="X55" s="103">
        <v>0</v>
      </c>
      <c r="Y55" s="182">
        <v>0</v>
      </c>
      <c r="Z55" s="185">
        <v>0</v>
      </c>
      <c r="AA55" s="103">
        <v>0</v>
      </c>
      <c r="AB55" s="182">
        <v>0</v>
      </c>
      <c r="AC55" s="185">
        <v>0</v>
      </c>
      <c r="AD55" s="103">
        <v>0</v>
      </c>
      <c r="AE55" s="182">
        <v>0</v>
      </c>
      <c r="AF55" s="185">
        <v>0</v>
      </c>
      <c r="AG55" s="103">
        <v>0</v>
      </c>
      <c r="AH55" s="182">
        <v>0</v>
      </c>
      <c r="AI55" s="185">
        <v>0</v>
      </c>
      <c r="AJ55" s="103">
        <v>0</v>
      </c>
      <c r="AK55" s="182">
        <v>0</v>
      </c>
      <c r="AL55" s="185">
        <v>0</v>
      </c>
      <c r="AM55" s="103">
        <v>0</v>
      </c>
      <c r="AN55" s="182">
        <v>0</v>
      </c>
      <c r="AO55" s="185">
        <v>0</v>
      </c>
      <c r="AP55" s="103">
        <v>0</v>
      </c>
      <c r="AQ55" s="182">
        <v>0</v>
      </c>
      <c r="AR55" s="185">
        <v>0</v>
      </c>
      <c r="AS55" s="103">
        <v>0</v>
      </c>
      <c r="AT55" s="182">
        <v>0</v>
      </c>
      <c r="AU55" s="185">
        <v>0</v>
      </c>
      <c r="AV55" s="103">
        <v>0</v>
      </c>
      <c r="AW55" s="182">
        <v>0</v>
      </c>
      <c r="AX55" s="185">
        <v>0</v>
      </c>
      <c r="AY55" s="103">
        <v>0</v>
      </c>
      <c r="AZ55" s="182">
        <v>0</v>
      </c>
      <c r="BA55" s="185">
        <v>0</v>
      </c>
      <c r="BB55" s="103">
        <v>0</v>
      </c>
      <c r="BC55" s="182">
        <v>0</v>
      </c>
      <c r="BD55" s="185">
        <v>0</v>
      </c>
      <c r="BE55" s="103">
        <v>0</v>
      </c>
      <c r="BF55" s="182">
        <v>0</v>
      </c>
      <c r="BG55" s="185">
        <v>0</v>
      </c>
      <c r="BH55" s="103">
        <v>0</v>
      </c>
      <c r="BI55" s="182">
        <v>0</v>
      </c>
      <c r="BJ55" s="185">
        <v>0</v>
      </c>
      <c r="BK55" s="103">
        <v>0</v>
      </c>
      <c r="BL55" s="182">
        <v>0</v>
      </c>
      <c r="BM55" s="185">
        <v>0</v>
      </c>
      <c r="BN55" s="103">
        <v>0</v>
      </c>
      <c r="BO55" s="182">
        <v>0</v>
      </c>
      <c r="BP55" s="185">
        <v>0</v>
      </c>
      <c r="BQ55" s="103">
        <v>0</v>
      </c>
      <c r="BR55" s="182">
        <v>0</v>
      </c>
      <c r="BS55" s="185">
        <v>0</v>
      </c>
      <c r="BT55" s="103">
        <v>0</v>
      </c>
      <c r="BU55" s="182">
        <v>0</v>
      </c>
      <c r="BV55" s="185">
        <v>0</v>
      </c>
      <c r="BW55" s="103">
        <v>0</v>
      </c>
      <c r="BX55" s="182">
        <v>0</v>
      </c>
      <c r="BY55" s="185">
        <v>0</v>
      </c>
      <c r="BZ55" s="103">
        <v>0</v>
      </c>
      <c r="CA55" s="182">
        <v>0</v>
      </c>
      <c r="CB55" s="185">
        <v>0</v>
      </c>
      <c r="CC55" s="103">
        <v>0</v>
      </c>
      <c r="CD55" s="182">
        <v>0</v>
      </c>
      <c r="CE55" s="185">
        <v>0</v>
      </c>
    </row>
    <row r="56" spans="1:83" ht="14.1" customHeight="1" x14ac:dyDescent="0.2">
      <c r="A56" s="384" t="s">
        <v>87</v>
      </c>
      <c r="B56" s="396" t="s">
        <v>88</v>
      </c>
      <c r="C56" s="103">
        <v>0</v>
      </c>
      <c r="D56" s="182">
        <v>0</v>
      </c>
      <c r="E56" s="185">
        <v>0</v>
      </c>
      <c r="F56" s="103">
        <v>0</v>
      </c>
      <c r="G56" s="182">
        <v>0</v>
      </c>
      <c r="H56" s="185">
        <v>0</v>
      </c>
      <c r="I56" s="103">
        <v>0</v>
      </c>
      <c r="J56" s="182">
        <v>0</v>
      </c>
      <c r="K56" s="185">
        <v>0</v>
      </c>
      <c r="L56" s="103">
        <v>0</v>
      </c>
      <c r="M56" s="182">
        <v>0</v>
      </c>
      <c r="N56" s="185">
        <v>0</v>
      </c>
      <c r="O56" s="103">
        <v>0</v>
      </c>
      <c r="P56" s="182">
        <v>0</v>
      </c>
      <c r="Q56" s="185">
        <v>0</v>
      </c>
      <c r="R56" s="103">
        <v>0</v>
      </c>
      <c r="S56" s="182">
        <v>0</v>
      </c>
      <c r="T56" s="185">
        <v>0</v>
      </c>
      <c r="U56" s="103">
        <v>0</v>
      </c>
      <c r="V56" s="182">
        <v>0</v>
      </c>
      <c r="W56" s="185">
        <v>0</v>
      </c>
      <c r="X56" s="103">
        <v>0</v>
      </c>
      <c r="Y56" s="182">
        <v>0</v>
      </c>
      <c r="Z56" s="185">
        <v>0</v>
      </c>
      <c r="AA56" s="103">
        <v>0</v>
      </c>
      <c r="AB56" s="182">
        <v>0</v>
      </c>
      <c r="AC56" s="185">
        <v>0</v>
      </c>
      <c r="AD56" s="103">
        <v>0</v>
      </c>
      <c r="AE56" s="182">
        <v>0</v>
      </c>
      <c r="AF56" s="185">
        <v>0</v>
      </c>
      <c r="AG56" s="103">
        <v>0</v>
      </c>
      <c r="AH56" s="182">
        <v>0</v>
      </c>
      <c r="AI56" s="185">
        <v>0</v>
      </c>
      <c r="AJ56" s="103">
        <v>0</v>
      </c>
      <c r="AK56" s="182">
        <v>0</v>
      </c>
      <c r="AL56" s="185">
        <v>0</v>
      </c>
      <c r="AM56" s="103">
        <v>0</v>
      </c>
      <c r="AN56" s="182">
        <v>0</v>
      </c>
      <c r="AO56" s="185">
        <v>0</v>
      </c>
      <c r="AP56" s="103">
        <v>0</v>
      </c>
      <c r="AQ56" s="182">
        <v>0</v>
      </c>
      <c r="AR56" s="185">
        <v>0</v>
      </c>
      <c r="AS56" s="103">
        <v>0</v>
      </c>
      <c r="AT56" s="182">
        <v>0</v>
      </c>
      <c r="AU56" s="185">
        <v>0</v>
      </c>
      <c r="AV56" s="103">
        <v>0</v>
      </c>
      <c r="AW56" s="182">
        <v>0</v>
      </c>
      <c r="AX56" s="185">
        <v>0</v>
      </c>
      <c r="AY56" s="103">
        <v>0</v>
      </c>
      <c r="AZ56" s="182">
        <v>0</v>
      </c>
      <c r="BA56" s="185">
        <v>0</v>
      </c>
      <c r="BB56" s="103">
        <v>0</v>
      </c>
      <c r="BC56" s="182">
        <v>0</v>
      </c>
      <c r="BD56" s="185">
        <v>0</v>
      </c>
      <c r="BE56" s="103">
        <v>0</v>
      </c>
      <c r="BF56" s="182">
        <v>0</v>
      </c>
      <c r="BG56" s="185">
        <v>0</v>
      </c>
      <c r="BH56" s="103">
        <v>0</v>
      </c>
      <c r="BI56" s="182">
        <v>0</v>
      </c>
      <c r="BJ56" s="185">
        <v>0</v>
      </c>
      <c r="BK56" s="103">
        <v>0</v>
      </c>
      <c r="BL56" s="182">
        <v>0</v>
      </c>
      <c r="BM56" s="185">
        <v>0</v>
      </c>
      <c r="BN56" s="103">
        <v>0</v>
      </c>
      <c r="BO56" s="182">
        <v>0</v>
      </c>
      <c r="BP56" s="185">
        <v>0</v>
      </c>
      <c r="BQ56" s="103">
        <v>0</v>
      </c>
      <c r="BR56" s="182">
        <v>0</v>
      </c>
      <c r="BS56" s="185">
        <v>0</v>
      </c>
      <c r="BT56" s="103">
        <v>0</v>
      </c>
      <c r="BU56" s="182">
        <v>0</v>
      </c>
      <c r="BV56" s="185">
        <v>0</v>
      </c>
      <c r="BW56" s="103">
        <v>0</v>
      </c>
      <c r="BX56" s="182">
        <v>0</v>
      </c>
      <c r="BY56" s="185">
        <v>0</v>
      </c>
      <c r="BZ56" s="103">
        <v>0</v>
      </c>
      <c r="CA56" s="182">
        <v>0</v>
      </c>
      <c r="CB56" s="185">
        <v>0</v>
      </c>
      <c r="CC56" s="103">
        <v>0</v>
      </c>
      <c r="CD56" s="182">
        <v>0</v>
      </c>
      <c r="CE56" s="185">
        <v>0</v>
      </c>
    </row>
    <row r="57" spans="1:83" ht="14.1" customHeight="1" x14ac:dyDescent="0.2">
      <c r="A57" s="384" t="s">
        <v>89</v>
      </c>
      <c r="B57" s="396" t="s">
        <v>90</v>
      </c>
      <c r="C57" s="103">
        <v>0</v>
      </c>
      <c r="D57" s="182">
        <v>0</v>
      </c>
      <c r="E57" s="185">
        <v>0</v>
      </c>
      <c r="F57" s="103">
        <v>0</v>
      </c>
      <c r="G57" s="182">
        <v>0</v>
      </c>
      <c r="H57" s="185">
        <v>0</v>
      </c>
      <c r="I57" s="103">
        <v>0</v>
      </c>
      <c r="J57" s="182">
        <v>0</v>
      </c>
      <c r="K57" s="185">
        <v>0</v>
      </c>
      <c r="L57" s="103">
        <v>0</v>
      </c>
      <c r="M57" s="182">
        <v>0</v>
      </c>
      <c r="N57" s="185">
        <v>0</v>
      </c>
      <c r="O57" s="103">
        <v>0</v>
      </c>
      <c r="P57" s="182">
        <v>0</v>
      </c>
      <c r="Q57" s="185">
        <v>0</v>
      </c>
      <c r="R57" s="103">
        <v>0</v>
      </c>
      <c r="S57" s="182">
        <v>0</v>
      </c>
      <c r="T57" s="185">
        <v>0</v>
      </c>
      <c r="U57" s="103">
        <v>0</v>
      </c>
      <c r="V57" s="182">
        <v>0</v>
      </c>
      <c r="W57" s="185">
        <v>0</v>
      </c>
      <c r="X57" s="103">
        <v>0</v>
      </c>
      <c r="Y57" s="182">
        <v>0</v>
      </c>
      <c r="Z57" s="185">
        <v>0</v>
      </c>
      <c r="AA57" s="103">
        <v>0</v>
      </c>
      <c r="AB57" s="182">
        <v>0</v>
      </c>
      <c r="AC57" s="185">
        <v>0</v>
      </c>
      <c r="AD57" s="103">
        <v>0</v>
      </c>
      <c r="AE57" s="182">
        <v>0</v>
      </c>
      <c r="AF57" s="185">
        <v>0</v>
      </c>
      <c r="AG57" s="103">
        <v>0</v>
      </c>
      <c r="AH57" s="182">
        <v>0</v>
      </c>
      <c r="AI57" s="185">
        <v>0</v>
      </c>
      <c r="AJ57" s="103">
        <v>0</v>
      </c>
      <c r="AK57" s="182">
        <v>0</v>
      </c>
      <c r="AL57" s="185">
        <v>0</v>
      </c>
      <c r="AM57" s="103">
        <v>0</v>
      </c>
      <c r="AN57" s="182">
        <v>0</v>
      </c>
      <c r="AO57" s="185">
        <v>0</v>
      </c>
      <c r="AP57" s="103">
        <v>0</v>
      </c>
      <c r="AQ57" s="182">
        <v>0</v>
      </c>
      <c r="AR57" s="185">
        <v>0</v>
      </c>
      <c r="AS57" s="103">
        <v>0</v>
      </c>
      <c r="AT57" s="182">
        <v>0</v>
      </c>
      <c r="AU57" s="185">
        <v>0</v>
      </c>
      <c r="AV57" s="103">
        <v>0</v>
      </c>
      <c r="AW57" s="182">
        <v>0</v>
      </c>
      <c r="AX57" s="185">
        <v>0</v>
      </c>
      <c r="AY57" s="103">
        <v>0</v>
      </c>
      <c r="AZ57" s="182">
        <v>0</v>
      </c>
      <c r="BA57" s="185">
        <v>0</v>
      </c>
      <c r="BB57" s="103">
        <v>0</v>
      </c>
      <c r="BC57" s="182">
        <v>0</v>
      </c>
      <c r="BD57" s="185">
        <v>0</v>
      </c>
      <c r="BE57" s="103">
        <v>0</v>
      </c>
      <c r="BF57" s="182">
        <v>0</v>
      </c>
      <c r="BG57" s="185">
        <v>0</v>
      </c>
      <c r="BH57" s="103">
        <v>0</v>
      </c>
      <c r="BI57" s="182">
        <v>0</v>
      </c>
      <c r="BJ57" s="185">
        <v>0</v>
      </c>
      <c r="BK57" s="103">
        <v>0</v>
      </c>
      <c r="BL57" s="182">
        <v>0</v>
      </c>
      <c r="BM57" s="185">
        <v>0</v>
      </c>
      <c r="BN57" s="103">
        <v>0</v>
      </c>
      <c r="BO57" s="182">
        <v>0</v>
      </c>
      <c r="BP57" s="185">
        <v>0</v>
      </c>
      <c r="BQ57" s="103">
        <v>0</v>
      </c>
      <c r="BR57" s="182">
        <v>0</v>
      </c>
      <c r="BS57" s="185">
        <v>0</v>
      </c>
      <c r="BT57" s="103">
        <v>0</v>
      </c>
      <c r="BU57" s="182">
        <v>0</v>
      </c>
      <c r="BV57" s="185">
        <v>0</v>
      </c>
      <c r="BW57" s="103">
        <v>0</v>
      </c>
      <c r="BX57" s="182">
        <v>0</v>
      </c>
      <c r="BY57" s="185">
        <v>0</v>
      </c>
      <c r="BZ57" s="103">
        <v>0</v>
      </c>
      <c r="CA57" s="182">
        <v>0</v>
      </c>
      <c r="CB57" s="185">
        <v>0</v>
      </c>
      <c r="CC57" s="103">
        <v>0</v>
      </c>
      <c r="CD57" s="182">
        <v>0</v>
      </c>
      <c r="CE57" s="185">
        <v>0</v>
      </c>
    </row>
    <row r="58" spans="1:83" ht="14.1" customHeight="1" x14ac:dyDescent="0.2">
      <c r="A58" s="384" t="s">
        <v>91</v>
      </c>
      <c r="B58" s="396" t="s">
        <v>92</v>
      </c>
      <c r="C58" s="103">
        <v>0</v>
      </c>
      <c r="D58" s="182">
        <v>0</v>
      </c>
      <c r="E58" s="185">
        <v>0</v>
      </c>
      <c r="F58" s="103">
        <v>0</v>
      </c>
      <c r="G58" s="182">
        <v>0</v>
      </c>
      <c r="H58" s="185">
        <v>0</v>
      </c>
      <c r="I58" s="103">
        <v>0</v>
      </c>
      <c r="J58" s="182">
        <v>0</v>
      </c>
      <c r="K58" s="185">
        <v>0</v>
      </c>
      <c r="L58" s="103">
        <v>0</v>
      </c>
      <c r="M58" s="182">
        <v>0</v>
      </c>
      <c r="N58" s="185">
        <v>0</v>
      </c>
      <c r="O58" s="103">
        <v>0</v>
      </c>
      <c r="P58" s="182">
        <v>0</v>
      </c>
      <c r="Q58" s="185">
        <v>0</v>
      </c>
      <c r="R58" s="103">
        <v>0</v>
      </c>
      <c r="S58" s="182">
        <v>0</v>
      </c>
      <c r="T58" s="185">
        <v>0</v>
      </c>
      <c r="U58" s="103">
        <v>0</v>
      </c>
      <c r="V58" s="182">
        <v>0</v>
      </c>
      <c r="W58" s="185">
        <v>0</v>
      </c>
      <c r="X58" s="103">
        <v>0</v>
      </c>
      <c r="Y58" s="182">
        <v>0</v>
      </c>
      <c r="Z58" s="185">
        <v>0</v>
      </c>
      <c r="AA58" s="103">
        <v>0</v>
      </c>
      <c r="AB58" s="182">
        <v>0</v>
      </c>
      <c r="AC58" s="185">
        <v>0</v>
      </c>
      <c r="AD58" s="103">
        <v>0</v>
      </c>
      <c r="AE58" s="182">
        <v>0</v>
      </c>
      <c r="AF58" s="185">
        <v>0</v>
      </c>
      <c r="AG58" s="103">
        <v>0</v>
      </c>
      <c r="AH58" s="182">
        <v>0</v>
      </c>
      <c r="AI58" s="185">
        <v>0</v>
      </c>
      <c r="AJ58" s="103">
        <v>0</v>
      </c>
      <c r="AK58" s="182">
        <v>0</v>
      </c>
      <c r="AL58" s="185">
        <v>0</v>
      </c>
      <c r="AM58" s="103">
        <v>0</v>
      </c>
      <c r="AN58" s="182">
        <v>0</v>
      </c>
      <c r="AO58" s="185">
        <v>0</v>
      </c>
      <c r="AP58" s="103">
        <v>0</v>
      </c>
      <c r="AQ58" s="182">
        <v>0</v>
      </c>
      <c r="AR58" s="185">
        <v>0</v>
      </c>
      <c r="AS58" s="103">
        <v>0</v>
      </c>
      <c r="AT58" s="182">
        <v>0</v>
      </c>
      <c r="AU58" s="185">
        <v>0</v>
      </c>
      <c r="AV58" s="103">
        <v>0</v>
      </c>
      <c r="AW58" s="182">
        <v>0</v>
      </c>
      <c r="AX58" s="185">
        <v>0</v>
      </c>
      <c r="AY58" s="103">
        <v>0</v>
      </c>
      <c r="AZ58" s="182">
        <v>0</v>
      </c>
      <c r="BA58" s="185">
        <v>0</v>
      </c>
      <c r="BB58" s="103">
        <v>0</v>
      </c>
      <c r="BC58" s="182">
        <v>0</v>
      </c>
      <c r="BD58" s="185">
        <v>0</v>
      </c>
      <c r="BE58" s="103">
        <v>0</v>
      </c>
      <c r="BF58" s="182">
        <v>0</v>
      </c>
      <c r="BG58" s="185">
        <v>0</v>
      </c>
      <c r="BH58" s="103">
        <v>0</v>
      </c>
      <c r="BI58" s="182">
        <v>0</v>
      </c>
      <c r="BJ58" s="185">
        <v>0</v>
      </c>
      <c r="BK58" s="103">
        <v>0</v>
      </c>
      <c r="BL58" s="182">
        <v>0</v>
      </c>
      <c r="BM58" s="185">
        <v>0</v>
      </c>
      <c r="BN58" s="103">
        <v>0</v>
      </c>
      <c r="BO58" s="182">
        <v>0</v>
      </c>
      <c r="BP58" s="185">
        <v>0</v>
      </c>
      <c r="BQ58" s="103">
        <v>0</v>
      </c>
      <c r="BR58" s="182">
        <v>0</v>
      </c>
      <c r="BS58" s="185">
        <v>0</v>
      </c>
      <c r="BT58" s="103">
        <v>0</v>
      </c>
      <c r="BU58" s="182">
        <v>0</v>
      </c>
      <c r="BV58" s="185">
        <v>0</v>
      </c>
      <c r="BW58" s="103">
        <v>0</v>
      </c>
      <c r="BX58" s="182">
        <v>0</v>
      </c>
      <c r="BY58" s="185">
        <v>0</v>
      </c>
      <c r="BZ58" s="103">
        <v>0</v>
      </c>
      <c r="CA58" s="182">
        <v>0</v>
      </c>
      <c r="CB58" s="185">
        <v>0</v>
      </c>
      <c r="CC58" s="103">
        <v>0</v>
      </c>
      <c r="CD58" s="182">
        <v>0</v>
      </c>
      <c r="CE58" s="185">
        <v>0</v>
      </c>
    </row>
    <row r="59" spans="1:83" ht="14.1" customHeight="1" x14ac:dyDescent="0.2">
      <c r="A59" s="384" t="s">
        <v>93</v>
      </c>
      <c r="B59" s="396" t="s">
        <v>94</v>
      </c>
      <c r="C59" s="103">
        <v>0</v>
      </c>
      <c r="D59" s="182">
        <v>0</v>
      </c>
      <c r="E59" s="185">
        <v>0</v>
      </c>
      <c r="F59" s="103">
        <v>0</v>
      </c>
      <c r="G59" s="182">
        <v>0</v>
      </c>
      <c r="H59" s="185">
        <v>0</v>
      </c>
      <c r="I59" s="103">
        <v>0</v>
      </c>
      <c r="J59" s="182">
        <v>0</v>
      </c>
      <c r="K59" s="185">
        <v>0</v>
      </c>
      <c r="L59" s="103">
        <v>0</v>
      </c>
      <c r="M59" s="182">
        <v>0</v>
      </c>
      <c r="N59" s="185">
        <v>0</v>
      </c>
      <c r="O59" s="103">
        <v>0</v>
      </c>
      <c r="P59" s="182">
        <v>0</v>
      </c>
      <c r="Q59" s="185">
        <v>0</v>
      </c>
      <c r="R59" s="103">
        <v>0</v>
      </c>
      <c r="S59" s="182">
        <v>0</v>
      </c>
      <c r="T59" s="185">
        <v>0</v>
      </c>
      <c r="U59" s="103">
        <v>0</v>
      </c>
      <c r="V59" s="182">
        <v>0</v>
      </c>
      <c r="W59" s="185">
        <v>0</v>
      </c>
      <c r="X59" s="103">
        <v>0</v>
      </c>
      <c r="Y59" s="182">
        <v>0</v>
      </c>
      <c r="Z59" s="185">
        <v>0</v>
      </c>
      <c r="AA59" s="103">
        <v>0</v>
      </c>
      <c r="AB59" s="182">
        <v>0</v>
      </c>
      <c r="AC59" s="185">
        <v>0</v>
      </c>
      <c r="AD59" s="103">
        <v>0</v>
      </c>
      <c r="AE59" s="182">
        <v>0</v>
      </c>
      <c r="AF59" s="185">
        <v>0</v>
      </c>
      <c r="AG59" s="103">
        <v>0</v>
      </c>
      <c r="AH59" s="182">
        <v>0</v>
      </c>
      <c r="AI59" s="185">
        <v>0</v>
      </c>
      <c r="AJ59" s="103">
        <v>0</v>
      </c>
      <c r="AK59" s="182">
        <v>0</v>
      </c>
      <c r="AL59" s="185">
        <v>0</v>
      </c>
      <c r="AM59" s="103">
        <v>0</v>
      </c>
      <c r="AN59" s="182">
        <v>0</v>
      </c>
      <c r="AO59" s="185">
        <v>0</v>
      </c>
      <c r="AP59" s="103">
        <v>0</v>
      </c>
      <c r="AQ59" s="182">
        <v>0</v>
      </c>
      <c r="AR59" s="185">
        <v>0</v>
      </c>
      <c r="AS59" s="103">
        <v>0</v>
      </c>
      <c r="AT59" s="182">
        <v>0</v>
      </c>
      <c r="AU59" s="185">
        <v>0</v>
      </c>
      <c r="AV59" s="103">
        <v>0</v>
      </c>
      <c r="AW59" s="182">
        <v>0</v>
      </c>
      <c r="AX59" s="185">
        <v>0</v>
      </c>
      <c r="AY59" s="103">
        <v>0</v>
      </c>
      <c r="AZ59" s="182">
        <v>0</v>
      </c>
      <c r="BA59" s="185">
        <v>0</v>
      </c>
      <c r="BB59" s="103">
        <v>0</v>
      </c>
      <c r="BC59" s="182">
        <v>0</v>
      </c>
      <c r="BD59" s="185">
        <v>0</v>
      </c>
      <c r="BE59" s="103">
        <v>0</v>
      </c>
      <c r="BF59" s="182">
        <v>0</v>
      </c>
      <c r="BG59" s="185">
        <v>0</v>
      </c>
      <c r="BH59" s="103">
        <v>0</v>
      </c>
      <c r="BI59" s="182">
        <v>0</v>
      </c>
      <c r="BJ59" s="185">
        <v>0</v>
      </c>
      <c r="BK59" s="103">
        <v>0</v>
      </c>
      <c r="BL59" s="182">
        <v>0</v>
      </c>
      <c r="BM59" s="185">
        <v>0</v>
      </c>
      <c r="BN59" s="103">
        <v>0</v>
      </c>
      <c r="BO59" s="182">
        <v>0</v>
      </c>
      <c r="BP59" s="185">
        <v>0</v>
      </c>
      <c r="BQ59" s="103">
        <v>0</v>
      </c>
      <c r="BR59" s="182">
        <v>0</v>
      </c>
      <c r="BS59" s="185">
        <v>0</v>
      </c>
      <c r="BT59" s="103">
        <v>0</v>
      </c>
      <c r="BU59" s="182">
        <v>0</v>
      </c>
      <c r="BV59" s="185">
        <v>0</v>
      </c>
      <c r="BW59" s="103">
        <v>0</v>
      </c>
      <c r="BX59" s="182">
        <v>0</v>
      </c>
      <c r="BY59" s="185">
        <v>0</v>
      </c>
      <c r="BZ59" s="103">
        <v>0</v>
      </c>
      <c r="CA59" s="182">
        <v>0</v>
      </c>
      <c r="CB59" s="185">
        <v>0</v>
      </c>
      <c r="CC59" s="103">
        <v>0</v>
      </c>
      <c r="CD59" s="182">
        <v>0</v>
      </c>
      <c r="CE59" s="185">
        <v>0</v>
      </c>
    </row>
    <row r="60" spans="1:83" ht="14.1" customHeight="1" x14ac:dyDescent="0.2">
      <c r="A60" s="384" t="s">
        <v>95</v>
      </c>
      <c r="B60" s="396" t="s">
        <v>96</v>
      </c>
      <c r="C60" s="103">
        <v>0</v>
      </c>
      <c r="D60" s="182">
        <v>0</v>
      </c>
      <c r="E60" s="185">
        <v>0</v>
      </c>
      <c r="F60" s="103">
        <v>0</v>
      </c>
      <c r="G60" s="182">
        <v>0</v>
      </c>
      <c r="H60" s="185">
        <v>0</v>
      </c>
      <c r="I60" s="103">
        <v>0</v>
      </c>
      <c r="J60" s="182">
        <v>0</v>
      </c>
      <c r="K60" s="185">
        <v>0</v>
      </c>
      <c r="L60" s="103">
        <v>0</v>
      </c>
      <c r="M60" s="182">
        <v>0</v>
      </c>
      <c r="N60" s="185">
        <v>0</v>
      </c>
      <c r="O60" s="103">
        <v>0</v>
      </c>
      <c r="P60" s="182">
        <v>0</v>
      </c>
      <c r="Q60" s="185">
        <v>0</v>
      </c>
      <c r="R60" s="103">
        <v>0</v>
      </c>
      <c r="S60" s="182">
        <v>0</v>
      </c>
      <c r="T60" s="185">
        <v>0</v>
      </c>
      <c r="U60" s="103">
        <v>0</v>
      </c>
      <c r="V60" s="182">
        <v>0</v>
      </c>
      <c r="W60" s="185">
        <v>0</v>
      </c>
      <c r="X60" s="103">
        <v>0</v>
      </c>
      <c r="Y60" s="182">
        <v>0</v>
      </c>
      <c r="Z60" s="185">
        <v>0</v>
      </c>
      <c r="AA60" s="103">
        <v>0</v>
      </c>
      <c r="AB60" s="182">
        <v>0</v>
      </c>
      <c r="AC60" s="185">
        <v>0</v>
      </c>
      <c r="AD60" s="103">
        <v>0</v>
      </c>
      <c r="AE60" s="182">
        <v>0</v>
      </c>
      <c r="AF60" s="185">
        <v>0</v>
      </c>
      <c r="AG60" s="103">
        <v>0</v>
      </c>
      <c r="AH60" s="182">
        <v>0</v>
      </c>
      <c r="AI60" s="185">
        <v>0</v>
      </c>
      <c r="AJ60" s="103">
        <v>0</v>
      </c>
      <c r="AK60" s="182">
        <v>0</v>
      </c>
      <c r="AL60" s="185">
        <v>0</v>
      </c>
      <c r="AM60" s="103">
        <v>0</v>
      </c>
      <c r="AN60" s="182">
        <v>0</v>
      </c>
      <c r="AO60" s="185">
        <v>0</v>
      </c>
      <c r="AP60" s="103">
        <v>0</v>
      </c>
      <c r="AQ60" s="182">
        <v>0</v>
      </c>
      <c r="AR60" s="185">
        <v>0</v>
      </c>
      <c r="AS60" s="103">
        <v>0</v>
      </c>
      <c r="AT60" s="182">
        <v>0</v>
      </c>
      <c r="AU60" s="185">
        <v>0</v>
      </c>
      <c r="AV60" s="103">
        <v>0</v>
      </c>
      <c r="AW60" s="182">
        <v>0</v>
      </c>
      <c r="AX60" s="185">
        <v>0</v>
      </c>
      <c r="AY60" s="103">
        <v>0</v>
      </c>
      <c r="AZ60" s="182">
        <v>0</v>
      </c>
      <c r="BA60" s="185">
        <v>0</v>
      </c>
      <c r="BB60" s="103">
        <v>0</v>
      </c>
      <c r="BC60" s="182">
        <v>0</v>
      </c>
      <c r="BD60" s="185">
        <v>0</v>
      </c>
      <c r="BE60" s="103">
        <v>0</v>
      </c>
      <c r="BF60" s="182">
        <v>0</v>
      </c>
      <c r="BG60" s="185">
        <v>0</v>
      </c>
      <c r="BH60" s="103">
        <v>0</v>
      </c>
      <c r="BI60" s="182">
        <v>0</v>
      </c>
      <c r="BJ60" s="185">
        <v>0</v>
      </c>
      <c r="BK60" s="103">
        <v>0</v>
      </c>
      <c r="BL60" s="182">
        <v>0</v>
      </c>
      <c r="BM60" s="185">
        <v>0</v>
      </c>
      <c r="BN60" s="103">
        <v>0</v>
      </c>
      <c r="BO60" s="182">
        <v>0</v>
      </c>
      <c r="BP60" s="185">
        <v>0</v>
      </c>
      <c r="BQ60" s="103">
        <v>0</v>
      </c>
      <c r="BR60" s="182">
        <v>0</v>
      </c>
      <c r="BS60" s="185">
        <v>0</v>
      </c>
      <c r="BT60" s="103">
        <v>0</v>
      </c>
      <c r="BU60" s="182">
        <v>0</v>
      </c>
      <c r="BV60" s="185">
        <v>0</v>
      </c>
      <c r="BW60" s="103">
        <v>0</v>
      </c>
      <c r="BX60" s="182">
        <v>0</v>
      </c>
      <c r="BY60" s="185">
        <v>0</v>
      </c>
      <c r="BZ60" s="103">
        <v>0</v>
      </c>
      <c r="CA60" s="182">
        <v>0</v>
      </c>
      <c r="CB60" s="185">
        <v>0</v>
      </c>
      <c r="CC60" s="103">
        <v>0</v>
      </c>
      <c r="CD60" s="182">
        <v>0</v>
      </c>
      <c r="CE60" s="185">
        <v>0</v>
      </c>
    </row>
    <row r="61" spans="1:83" ht="14.1" customHeight="1" x14ac:dyDescent="0.2">
      <c r="A61" s="384" t="s">
        <v>97</v>
      </c>
      <c r="B61" s="396" t="s">
        <v>98</v>
      </c>
      <c r="C61" s="103">
        <v>556963</v>
      </c>
      <c r="D61" s="182">
        <v>704374.1</v>
      </c>
      <c r="E61" s="185">
        <v>126.46694663738884</v>
      </c>
      <c r="F61" s="103">
        <v>1440471</v>
      </c>
      <c r="G61" s="182">
        <v>0</v>
      </c>
      <c r="H61" s="185">
        <v>0</v>
      </c>
      <c r="I61" s="103">
        <v>1915886</v>
      </c>
      <c r="J61" s="182">
        <v>0</v>
      </c>
      <c r="K61" s="185">
        <v>0</v>
      </c>
      <c r="L61" s="103">
        <v>4148436</v>
      </c>
      <c r="M61" s="182">
        <v>0</v>
      </c>
      <c r="N61" s="185">
        <v>0</v>
      </c>
      <c r="O61" s="103">
        <v>3513946</v>
      </c>
      <c r="P61" s="182">
        <v>0</v>
      </c>
      <c r="Q61" s="185">
        <v>0</v>
      </c>
      <c r="R61" s="103">
        <v>0</v>
      </c>
      <c r="S61" s="182">
        <v>0</v>
      </c>
      <c r="T61" s="185">
        <v>0</v>
      </c>
      <c r="U61" s="103">
        <v>0</v>
      </c>
      <c r="V61" s="182">
        <v>0</v>
      </c>
      <c r="W61" s="185">
        <v>0</v>
      </c>
      <c r="X61" s="103">
        <v>0</v>
      </c>
      <c r="Y61" s="182">
        <v>0</v>
      </c>
      <c r="Z61" s="185">
        <v>0</v>
      </c>
      <c r="AA61" s="103">
        <v>0</v>
      </c>
      <c r="AB61" s="182">
        <v>0</v>
      </c>
      <c r="AC61" s="185">
        <v>0</v>
      </c>
      <c r="AD61" s="103">
        <v>0</v>
      </c>
      <c r="AE61" s="182">
        <v>0</v>
      </c>
      <c r="AF61" s="185">
        <v>0</v>
      </c>
      <c r="AG61" s="103">
        <v>0</v>
      </c>
      <c r="AH61" s="182">
        <v>0</v>
      </c>
      <c r="AI61" s="185">
        <v>0</v>
      </c>
      <c r="AJ61" s="103">
        <v>0</v>
      </c>
      <c r="AK61" s="182">
        <v>0</v>
      </c>
      <c r="AL61" s="185">
        <v>0</v>
      </c>
      <c r="AM61" s="103">
        <v>0</v>
      </c>
      <c r="AN61" s="182">
        <v>0</v>
      </c>
      <c r="AO61" s="185">
        <v>0</v>
      </c>
      <c r="AP61" s="103">
        <v>0</v>
      </c>
      <c r="AQ61" s="182">
        <v>0</v>
      </c>
      <c r="AR61" s="185">
        <v>0</v>
      </c>
      <c r="AS61" s="103">
        <v>0</v>
      </c>
      <c r="AT61" s="182">
        <v>0</v>
      </c>
      <c r="AU61" s="185">
        <v>0</v>
      </c>
      <c r="AV61" s="103">
        <v>0</v>
      </c>
      <c r="AW61" s="182">
        <v>0</v>
      </c>
      <c r="AX61" s="185">
        <v>0</v>
      </c>
      <c r="AY61" s="103">
        <v>0</v>
      </c>
      <c r="AZ61" s="182">
        <v>0</v>
      </c>
      <c r="BA61" s="185">
        <v>0</v>
      </c>
      <c r="BB61" s="103">
        <v>0</v>
      </c>
      <c r="BC61" s="182">
        <v>0</v>
      </c>
      <c r="BD61" s="185">
        <v>0</v>
      </c>
      <c r="BE61" s="103">
        <v>0</v>
      </c>
      <c r="BF61" s="182">
        <v>0</v>
      </c>
      <c r="BG61" s="185">
        <v>0</v>
      </c>
      <c r="BH61" s="103">
        <v>0</v>
      </c>
      <c r="BI61" s="182">
        <v>0</v>
      </c>
      <c r="BJ61" s="185">
        <v>0</v>
      </c>
      <c r="BK61" s="103">
        <v>0</v>
      </c>
      <c r="BL61" s="182">
        <v>0</v>
      </c>
      <c r="BM61" s="185">
        <v>0</v>
      </c>
      <c r="BN61" s="103">
        <v>0</v>
      </c>
      <c r="BO61" s="182">
        <v>0</v>
      </c>
      <c r="BP61" s="185">
        <v>0</v>
      </c>
      <c r="BQ61" s="103">
        <v>0</v>
      </c>
      <c r="BR61" s="182">
        <v>0</v>
      </c>
      <c r="BS61" s="185">
        <v>0</v>
      </c>
      <c r="BT61" s="103">
        <v>0</v>
      </c>
      <c r="BU61" s="182">
        <v>0</v>
      </c>
      <c r="BV61" s="185">
        <v>0</v>
      </c>
      <c r="BW61" s="103">
        <v>0</v>
      </c>
      <c r="BX61" s="182">
        <v>0</v>
      </c>
      <c r="BY61" s="185">
        <v>0</v>
      </c>
      <c r="BZ61" s="103">
        <v>0</v>
      </c>
      <c r="CA61" s="182">
        <v>0</v>
      </c>
      <c r="CB61" s="185">
        <v>0</v>
      </c>
      <c r="CC61" s="103">
        <v>0</v>
      </c>
      <c r="CD61" s="182">
        <v>0</v>
      </c>
      <c r="CE61" s="185">
        <v>0</v>
      </c>
    </row>
    <row r="62" spans="1:83" ht="14.1" customHeight="1" x14ac:dyDescent="0.2">
      <c r="A62" s="384" t="s">
        <v>99</v>
      </c>
      <c r="B62" s="396" t="s">
        <v>100</v>
      </c>
      <c r="C62" s="103">
        <v>0</v>
      </c>
      <c r="D62" s="182">
        <v>0</v>
      </c>
      <c r="E62" s="185">
        <v>0</v>
      </c>
      <c r="F62" s="103">
        <v>0</v>
      </c>
      <c r="G62" s="182">
        <v>0</v>
      </c>
      <c r="H62" s="185">
        <v>0</v>
      </c>
      <c r="I62" s="103">
        <v>3800642</v>
      </c>
      <c r="J62" s="182">
        <v>131479</v>
      </c>
      <c r="K62" s="185">
        <v>3.459389229503858</v>
      </c>
      <c r="L62" s="103">
        <v>903408</v>
      </c>
      <c r="M62" s="182">
        <v>903408</v>
      </c>
      <c r="N62" s="185">
        <v>100</v>
      </c>
      <c r="O62" s="103">
        <v>0</v>
      </c>
      <c r="P62" s="182">
        <v>0</v>
      </c>
      <c r="Q62" s="185">
        <v>0</v>
      </c>
      <c r="R62" s="103">
        <v>0</v>
      </c>
      <c r="S62" s="182">
        <v>0</v>
      </c>
      <c r="T62" s="185">
        <v>0</v>
      </c>
      <c r="U62" s="103">
        <v>0</v>
      </c>
      <c r="V62" s="182">
        <v>0</v>
      </c>
      <c r="W62" s="185">
        <v>0</v>
      </c>
      <c r="X62" s="103">
        <v>0</v>
      </c>
      <c r="Y62" s="182">
        <v>0</v>
      </c>
      <c r="Z62" s="185">
        <v>0</v>
      </c>
      <c r="AA62" s="103">
        <v>0</v>
      </c>
      <c r="AB62" s="182">
        <v>0</v>
      </c>
      <c r="AC62" s="185">
        <v>0</v>
      </c>
      <c r="AD62" s="103">
        <v>20749893</v>
      </c>
      <c r="AE62" s="182">
        <v>29063771.313999999</v>
      </c>
      <c r="AF62" s="185">
        <v>140.06709005198243</v>
      </c>
      <c r="AG62" s="103">
        <v>3275647</v>
      </c>
      <c r="AH62" s="182">
        <v>4395260.3169999998</v>
      </c>
      <c r="AI62" s="185">
        <v>134.1799136781222</v>
      </c>
      <c r="AJ62" s="103">
        <v>0</v>
      </c>
      <c r="AK62" s="182">
        <v>0</v>
      </c>
      <c r="AL62" s="185">
        <v>0</v>
      </c>
      <c r="AM62" s="103">
        <v>0</v>
      </c>
      <c r="AN62" s="182">
        <v>0</v>
      </c>
      <c r="AO62" s="185">
        <v>0</v>
      </c>
      <c r="AP62" s="103">
        <v>0</v>
      </c>
      <c r="AQ62" s="182">
        <v>0</v>
      </c>
      <c r="AR62" s="185">
        <v>0</v>
      </c>
      <c r="AS62" s="103">
        <v>0</v>
      </c>
      <c r="AT62" s="182">
        <v>0</v>
      </c>
      <c r="AU62" s="185">
        <v>0</v>
      </c>
      <c r="AV62" s="103">
        <v>0</v>
      </c>
      <c r="AW62" s="182">
        <v>0</v>
      </c>
      <c r="AX62" s="185">
        <v>0</v>
      </c>
      <c r="AY62" s="103">
        <v>0</v>
      </c>
      <c r="AZ62" s="182">
        <v>0</v>
      </c>
      <c r="BA62" s="185">
        <v>0</v>
      </c>
      <c r="BB62" s="103">
        <v>16479062</v>
      </c>
      <c r="BC62" s="182">
        <v>22526503</v>
      </c>
      <c r="BD62" s="185">
        <v>136.69772587784425</v>
      </c>
      <c r="BE62" s="103">
        <v>20800000</v>
      </c>
      <c r="BF62" s="182">
        <v>18274194</v>
      </c>
      <c r="BG62" s="185">
        <v>87.856701923076912</v>
      </c>
      <c r="BH62" s="103">
        <v>27060234</v>
      </c>
      <c r="BI62" s="182">
        <v>35031918.478</v>
      </c>
      <c r="BJ62" s="185">
        <v>129.45903748651989</v>
      </c>
      <c r="BK62" s="103">
        <v>30000000</v>
      </c>
      <c r="BL62" s="182">
        <v>37207367</v>
      </c>
      <c r="BM62" s="185">
        <v>124.02455666666667</v>
      </c>
      <c r="BN62" s="103">
        <v>41669000</v>
      </c>
      <c r="BO62" s="182">
        <v>40439433</v>
      </c>
      <c r="BP62" s="185">
        <v>97.049204444551108</v>
      </c>
      <c r="BQ62" s="103">
        <v>45063611</v>
      </c>
      <c r="BR62" s="182">
        <v>47833226</v>
      </c>
      <c r="BS62" s="185">
        <v>106.14601213382566</v>
      </c>
      <c r="BT62" s="103">
        <v>48435246</v>
      </c>
      <c r="BU62" s="182">
        <v>54329167</v>
      </c>
      <c r="BV62" s="185">
        <v>112.16866122657866</v>
      </c>
      <c r="BW62" s="103">
        <v>52373032</v>
      </c>
      <c r="BX62" s="182">
        <v>64046467.313000001</v>
      </c>
      <c r="BY62" s="185">
        <v>122.28901949575881</v>
      </c>
      <c r="BZ62" s="103">
        <v>62508452</v>
      </c>
      <c r="CA62" s="182">
        <v>71355541.5</v>
      </c>
      <c r="CB62" s="185">
        <v>114.15342920346197</v>
      </c>
      <c r="CC62" s="103">
        <v>68663837</v>
      </c>
      <c r="CD62" s="182">
        <v>77464692.001000002</v>
      </c>
      <c r="CE62" s="185">
        <v>112.81730731272708</v>
      </c>
    </row>
    <row r="63" spans="1:83" ht="14.1" customHeight="1" x14ac:dyDescent="0.2">
      <c r="A63" s="384" t="s">
        <v>101</v>
      </c>
      <c r="B63" s="396" t="s">
        <v>102</v>
      </c>
      <c r="C63" s="103">
        <v>0</v>
      </c>
      <c r="D63" s="182">
        <v>0</v>
      </c>
      <c r="E63" s="185">
        <v>0</v>
      </c>
      <c r="F63" s="103">
        <v>0</v>
      </c>
      <c r="G63" s="182">
        <v>0</v>
      </c>
      <c r="H63" s="185">
        <v>0</v>
      </c>
      <c r="I63" s="103">
        <v>0</v>
      </c>
      <c r="J63" s="182">
        <v>0</v>
      </c>
      <c r="K63" s="185">
        <v>0</v>
      </c>
      <c r="L63" s="103">
        <v>0</v>
      </c>
      <c r="M63" s="182">
        <v>0</v>
      </c>
      <c r="N63" s="185">
        <v>0</v>
      </c>
      <c r="O63" s="103">
        <v>0</v>
      </c>
      <c r="P63" s="182">
        <v>0</v>
      </c>
      <c r="Q63" s="185">
        <v>0</v>
      </c>
      <c r="R63" s="103">
        <v>0</v>
      </c>
      <c r="S63" s="182">
        <v>0</v>
      </c>
      <c r="T63" s="185">
        <v>0</v>
      </c>
      <c r="U63" s="103">
        <v>0</v>
      </c>
      <c r="V63" s="182">
        <v>0</v>
      </c>
      <c r="W63" s="185">
        <v>0</v>
      </c>
      <c r="X63" s="103">
        <v>0</v>
      </c>
      <c r="Y63" s="182">
        <v>0</v>
      </c>
      <c r="Z63" s="185">
        <v>0</v>
      </c>
      <c r="AA63" s="103">
        <v>0</v>
      </c>
      <c r="AB63" s="182">
        <v>0</v>
      </c>
      <c r="AC63" s="185">
        <v>0</v>
      </c>
      <c r="AD63" s="103">
        <v>0</v>
      </c>
      <c r="AE63" s="182">
        <v>0</v>
      </c>
      <c r="AF63" s="185">
        <v>0</v>
      </c>
      <c r="AG63" s="103">
        <v>0</v>
      </c>
      <c r="AH63" s="182">
        <v>0</v>
      </c>
      <c r="AI63" s="185">
        <v>0</v>
      </c>
      <c r="AJ63" s="103">
        <v>0</v>
      </c>
      <c r="AK63" s="182">
        <v>0</v>
      </c>
      <c r="AL63" s="185">
        <v>0</v>
      </c>
      <c r="AM63" s="103">
        <v>0</v>
      </c>
      <c r="AN63" s="182">
        <v>0</v>
      </c>
      <c r="AO63" s="185">
        <v>0</v>
      </c>
      <c r="AP63" s="103">
        <v>0</v>
      </c>
      <c r="AQ63" s="182">
        <v>0</v>
      </c>
      <c r="AR63" s="185">
        <v>0</v>
      </c>
      <c r="AS63" s="103">
        <v>0</v>
      </c>
      <c r="AT63" s="182">
        <v>0</v>
      </c>
      <c r="AU63" s="185">
        <v>0</v>
      </c>
      <c r="AV63" s="103">
        <v>0</v>
      </c>
      <c r="AW63" s="182">
        <v>0</v>
      </c>
      <c r="AX63" s="185">
        <v>0</v>
      </c>
      <c r="AY63" s="103">
        <v>0</v>
      </c>
      <c r="AZ63" s="182">
        <v>0</v>
      </c>
      <c r="BA63" s="185">
        <v>0</v>
      </c>
      <c r="BB63" s="103">
        <v>0</v>
      </c>
      <c r="BC63" s="182">
        <v>0</v>
      </c>
      <c r="BD63" s="185">
        <v>0</v>
      </c>
      <c r="BE63" s="103">
        <v>0</v>
      </c>
      <c r="BF63" s="182">
        <v>0</v>
      </c>
      <c r="BG63" s="185">
        <v>0</v>
      </c>
      <c r="BH63" s="103">
        <v>0</v>
      </c>
      <c r="BI63" s="182">
        <v>0</v>
      </c>
      <c r="BJ63" s="185">
        <v>0</v>
      </c>
      <c r="BK63" s="103">
        <v>0</v>
      </c>
      <c r="BL63" s="182">
        <v>0</v>
      </c>
      <c r="BM63" s="185">
        <v>0</v>
      </c>
      <c r="BN63" s="103">
        <v>0</v>
      </c>
      <c r="BO63" s="182">
        <v>0</v>
      </c>
      <c r="BP63" s="185">
        <v>0</v>
      </c>
      <c r="BQ63" s="103">
        <v>0</v>
      </c>
      <c r="BR63" s="182">
        <v>0</v>
      </c>
      <c r="BS63" s="185">
        <v>0</v>
      </c>
      <c r="BT63" s="103">
        <v>0</v>
      </c>
      <c r="BU63" s="182">
        <v>0</v>
      </c>
      <c r="BV63" s="185">
        <v>0</v>
      </c>
      <c r="BW63" s="103">
        <v>0</v>
      </c>
      <c r="BX63" s="182">
        <v>0</v>
      </c>
      <c r="BY63" s="185">
        <v>0</v>
      </c>
      <c r="BZ63" s="103">
        <v>0</v>
      </c>
      <c r="CA63" s="182">
        <v>0</v>
      </c>
      <c r="CB63" s="185">
        <v>0</v>
      </c>
      <c r="CC63" s="103">
        <v>0</v>
      </c>
      <c r="CD63" s="182">
        <v>0</v>
      </c>
      <c r="CE63" s="185">
        <v>0</v>
      </c>
    </row>
    <row r="64" spans="1:83" ht="14.1" customHeight="1" x14ac:dyDescent="0.2">
      <c r="A64" s="384" t="s">
        <v>103</v>
      </c>
      <c r="B64" s="396" t="s">
        <v>104</v>
      </c>
      <c r="C64" s="103">
        <v>0</v>
      </c>
      <c r="D64" s="182">
        <v>0</v>
      </c>
      <c r="E64" s="185">
        <v>0</v>
      </c>
      <c r="F64" s="103">
        <v>0</v>
      </c>
      <c r="G64" s="182">
        <v>0</v>
      </c>
      <c r="H64" s="185">
        <v>0</v>
      </c>
      <c r="I64" s="103">
        <v>0</v>
      </c>
      <c r="J64" s="182">
        <v>0</v>
      </c>
      <c r="K64" s="185">
        <v>0</v>
      </c>
      <c r="L64" s="103">
        <v>0</v>
      </c>
      <c r="M64" s="182">
        <v>0</v>
      </c>
      <c r="N64" s="185">
        <v>0</v>
      </c>
      <c r="O64" s="103">
        <v>0</v>
      </c>
      <c r="P64" s="182">
        <v>0</v>
      </c>
      <c r="Q64" s="185">
        <v>0</v>
      </c>
      <c r="R64" s="103">
        <v>0</v>
      </c>
      <c r="S64" s="182">
        <v>0</v>
      </c>
      <c r="T64" s="185">
        <v>0</v>
      </c>
      <c r="U64" s="103">
        <v>0</v>
      </c>
      <c r="V64" s="182">
        <v>0</v>
      </c>
      <c r="W64" s="185">
        <v>0</v>
      </c>
      <c r="X64" s="103">
        <v>0</v>
      </c>
      <c r="Y64" s="182">
        <v>0</v>
      </c>
      <c r="Z64" s="185">
        <v>0</v>
      </c>
      <c r="AA64" s="103">
        <v>0</v>
      </c>
      <c r="AB64" s="182">
        <v>0</v>
      </c>
      <c r="AC64" s="185">
        <v>0</v>
      </c>
      <c r="AD64" s="103">
        <v>0</v>
      </c>
      <c r="AE64" s="182">
        <v>0</v>
      </c>
      <c r="AF64" s="185">
        <v>0</v>
      </c>
      <c r="AG64" s="103">
        <v>0</v>
      </c>
      <c r="AH64" s="182">
        <v>0</v>
      </c>
      <c r="AI64" s="185">
        <v>0</v>
      </c>
      <c r="AJ64" s="103">
        <v>0</v>
      </c>
      <c r="AK64" s="182">
        <v>0</v>
      </c>
      <c r="AL64" s="185">
        <v>0</v>
      </c>
      <c r="AM64" s="103">
        <v>0</v>
      </c>
      <c r="AN64" s="182">
        <v>0</v>
      </c>
      <c r="AO64" s="185">
        <v>0</v>
      </c>
      <c r="AP64" s="103">
        <v>0</v>
      </c>
      <c r="AQ64" s="182">
        <v>0</v>
      </c>
      <c r="AR64" s="185">
        <v>0</v>
      </c>
      <c r="AS64" s="103">
        <v>0</v>
      </c>
      <c r="AT64" s="182">
        <v>0</v>
      </c>
      <c r="AU64" s="185">
        <v>0</v>
      </c>
      <c r="AV64" s="103">
        <v>0</v>
      </c>
      <c r="AW64" s="182">
        <v>0</v>
      </c>
      <c r="AX64" s="185">
        <v>0</v>
      </c>
      <c r="AY64" s="103">
        <v>0</v>
      </c>
      <c r="AZ64" s="182">
        <v>0</v>
      </c>
      <c r="BA64" s="185">
        <v>0</v>
      </c>
      <c r="BB64" s="103">
        <v>0</v>
      </c>
      <c r="BC64" s="182">
        <v>0</v>
      </c>
      <c r="BD64" s="185">
        <v>0</v>
      </c>
      <c r="BE64" s="103">
        <v>0</v>
      </c>
      <c r="BF64" s="182">
        <v>0</v>
      </c>
      <c r="BG64" s="185">
        <v>0</v>
      </c>
      <c r="BH64" s="103">
        <v>0</v>
      </c>
      <c r="BI64" s="182">
        <v>0</v>
      </c>
      <c r="BJ64" s="185">
        <v>0</v>
      </c>
      <c r="BK64" s="103">
        <v>0</v>
      </c>
      <c r="BL64" s="182">
        <v>0</v>
      </c>
      <c r="BM64" s="185">
        <v>0</v>
      </c>
      <c r="BN64" s="103">
        <v>0</v>
      </c>
      <c r="BO64" s="182">
        <v>0</v>
      </c>
      <c r="BP64" s="185">
        <v>0</v>
      </c>
      <c r="BQ64" s="103">
        <v>0</v>
      </c>
      <c r="BR64" s="182">
        <v>0</v>
      </c>
      <c r="BS64" s="185">
        <v>0</v>
      </c>
      <c r="BT64" s="103">
        <v>0</v>
      </c>
      <c r="BU64" s="182">
        <v>0</v>
      </c>
      <c r="BV64" s="185">
        <v>0</v>
      </c>
      <c r="BW64" s="103">
        <v>0</v>
      </c>
      <c r="BX64" s="182">
        <v>0</v>
      </c>
      <c r="BY64" s="185">
        <v>0</v>
      </c>
      <c r="BZ64" s="103">
        <v>0</v>
      </c>
      <c r="CA64" s="182">
        <v>0</v>
      </c>
      <c r="CB64" s="185">
        <v>0</v>
      </c>
      <c r="CC64" s="103">
        <v>0</v>
      </c>
      <c r="CD64" s="182">
        <v>0</v>
      </c>
      <c r="CE64" s="185">
        <v>0</v>
      </c>
    </row>
    <row r="65" spans="1:83" ht="14.1" customHeight="1" x14ac:dyDescent="0.2">
      <c r="A65" s="384" t="s">
        <v>105</v>
      </c>
      <c r="B65" s="396" t="s">
        <v>106</v>
      </c>
      <c r="C65" s="103">
        <v>0</v>
      </c>
      <c r="D65" s="182">
        <v>0</v>
      </c>
      <c r="E65" s="185">
        <v>0</v>
      </c>
      <c r="F65" s="103">
        <v>0</v>
      </c>
      <c r="G65" s="182">
        <v>0</v>
      </c>
      <c r="H65" s="185">
        <v>0</v>
      </c>
      <c r="I65" s="103">
        <v>0</v>
      </c>
      <c r="J65" s="182">
        <v>0</v>
      </c>
      <c r="K65" s="185">
        <v>0</v>
      </c>
      <c r="L65" s="103">
        <v>0</v>
      </c>
      <c r="M65" s="182">
        <v>0</v>
      </c>
      <c r="N65" s="185">
        <v>0</v>
      </c>
      <c r="O65" s="103">
        <v>0</v>
      </c>
      <c r="P65" s="182">
        <v>0</v>
      </c>
      <c r="Q65" s="185">
        <v>0</v>
      </c>
      <c r="R65" s="103">
        <v>0</v>
      </c>
      <c r="S65" s="182">
        <v>0</v>
      </c>
      <c r="T65" s="185">
        <v>0</v>
      </c>
      <c r="U65" s="103">
        <v>0</v>
      </c>
      <c r="V65" s="182">
        <v>0</v>
      </c>
      <c r="W65" s="185">
        <v>0</v>
      </c>
      <c r="X65" s="103">
        <v>0</v>
      </c>
      <c r="Y65" s="182">
        <v>0</v>
      </c>
      <c r="Z65" s="185">
        <v>0</v>
      </c>
      <c r="AA65" s="103">
        <v>0</v>
      </c>
      <c r="AB65" s="182">
        <v>0</v>
      </c>
      <c r="AC65" s="185">
        <v>0</v>
      </c>
      <c r="AD65" s="103">
        <v>20749893</v>
      </c>
      <c r="AE65" s="182">
        <v>28538468.285999998</v>
      </c>
      <c r="AF65" s="185">
        <v>137.53549613966683</v>
      </c>
      <c r="AG65" s="103">
        <v>2925647</v>
      </c>
      <c r="AH65" s="182">
        <v>2947484.4929999998</v>
      </c>
      <c r="AI65" s="185">
        <v>100.74641585263021</v>
      </c>
      <c r="AJ65" s="103">
        <v>0</v>
      </c>
      <c r="AK65" s="182">
        <v>0</v>
      </c>
      <c r="AL65" s="185">
        <v>0</v>
      </c>
      <c r="AM65" s="103">
        <v>0</v>
      </c>
      <c r="AN65" s="182">
        <v>0</v>
      </c>
      <c r="AO65" s="185">
        <v>0</v>
      </c>
      <c r="AP65" s="103">
        <v>0</v>
      </c>
      <c r="AQ65" s="182">
        <v>0</v>
      </c>
      <c r="AR65" s="185">
        <v>0</v>
      </c>
      <c r="AS65" s="103">
        <v>0</v>
      </c>
      <c r="AT65" s="182">
        <v>0</v>
      </c>
      <c r="AU65" s="185">
        <v>0</v>
      </c>
      <c r="AV65" s="103">
        <v>0</v>
      </c>
      <c r="AW65" s="182">
        <v>0</v>
      </c>
      <c r="AX65" s="185">
        <v>0</v>
      </c>
      <c r="AY65" s="103">
        <v>0</v>
      </c>
      <c r="AZ65" s="182">
        <v>0</v>
      </c>
      <c r="BA65" s="185">
        <v>0</v>
      </c>
      <c r="BB65" s="103">
        <v>0</v>
      </c>
      <c r="BC65" s="182">
        <v>0</v>
      </c>
      <c r="BD65" s="185">
        <v>0</v>
      </c>
      <c r="BE65" s="103">
        <v>0</v>
      </c>
      <c r="BF65" s="182">
        <v>0</v>
      </c>
      <c r="BG65" s="185">
        <v>0</v>
      </c>
      <c r="BH65" s="103">
        <v>0</v>
      </c>
      <c r="BI65" s="182">
        <v>0</v>
      </c>
      <c r="BJ65" s="185">
        <v>0</v>
      </c>
      <c r="BK65" s="103">
        <v>0</v>
      </c>
      <c r="BL65" s="182">
        <v>0</v>
      </c>
      <c r="BM65" s="185">
        <v>0</v>
      </c>
      <c r="BN65" s="103">
        <v>0</v>
      </c>
      <c r="BO65" s="182">
        <v>0</v>
      </c>
      <c r="BP65" s="185">
        <v>0</v>
      </c>
      <c r="BQ65" s="103">
        <v>0</v>
      </c>
      <c r="BR65" s="182">
        <v>0</v>
      </c>
      <c r="BS65" s="185">
        <v>0</v>
      </c>
      <c r="BT65" s="103">
        <v>0</v>
      </c>
      <c r="BU65" s="182">
        <v>0</v>
      </c>
      <c r="BV65" s="185">
        <v>0</v>
      </c>
      <c r="BW65" s="103">
        <v>0</v>
      </c>
      <c r="BX65" s="182">
        <v>0</v>
      </c>
      <c r="BY65" s="185">
        <v>0</v>
      </c>
      <c r="BZ65" s="103">
        <v>0</v>
      </c>
      <c r="CA65" s="182">
        <v>0</v>
      </c>
      <c r="CB65" s="185">
        <v>0</v>
      </c>
      <c r="CC65" s="103">
        <v>0</v>
      </c>
      <c r="CD65" s="182">
        <v>0</v>
      </c>
      <c r="CE65" s="185">
        <v>0</v>
      </c>
    </row>
    <row r="66" spans="1:83" ht="14.1" customHeight="1" x14ac:dyDescent="0.2">
      <c r="A66" s="384" t="s">
        <v>107</v>
      </c>
      <c r="B66" s="396" t="s">
        <v>108</v>
      </c>
      <c r="C66" s="103">
        <v>0</v>
      </c>
      <c r="D66" s="182">
        <v>0</v>
      </c>
      <c r="E66" s="185">
        <v>0</v>
      </c>
      <c r="F66" s="103">
        <v>0</v>
      </c>
      <c r="G66" s="182">
        <v>0</v>
      </c>
      <c r="H66" s="185">
        <v>0</v>
      </c>
      <c r="I66" s="103">
        <v>0</v>
      </c>
      <c r="J66" s="182">
        <v>0</v>
      </c>
      <c r="K66" s="185">
        <v>0</v>
      </c>
      <c r="L66" s="103">
        <v>0</v>
      </c>
      <c r="M66" s="182">
        <v>0</v>
      </c>
      <c r="N66" s="185">
        <v>0</v>
      </c>
      <c r="O66" s="103">
        <v>0</v>
      </c>
      <c r="P66" s="182">
        <v>0</v>
      </c>
      <c r="Q66" s="185">
        <v>0</v>
      </c>
      <c r="R66" s="103">
        <v>0</v>
      </c>
      <c r="S66" s="182">
        <v>0</v>
      </c>
      <c r="T66" s="185">
        <v>0</v>
      </c>
      <c r="U66" s="103">
        <v>0</v>
      </c>
      <c r="V66" s="182">
        <v>0</v>
      </c>
      <c r="W66" s="185">
        <v>0</v>
      </c>
      <c r="X66" s="103">
        <v>0</v>
      </c>
      <c r="Y66" s="182">
        <v>0</v>
      </c>
      <c r="Z66" s="185">
        <v>0</v>
      </c>
      <c r="AA66" s="103">
        <v>0</v>
      </c>
      <c r="AB66" s="182">
        <v>0</v>
      </c>
      <c r="AC66" s="185">
        <v>0</v>
      </c>
      <c r="AD66" s="103">
        <v>0</v>
      </c>
      <c r="AE66" s="182">
        <v>525303.02800000005</v>
      </c>
      <c r="AF66" s="185">
        <v>0</v>
      </c>
      <c r="AG66" s="103">
        <v>350000</v>
      </c>
      <c r="AH66" s="182">
        <v>1447775.824</v>
      </c>
      <c r="AI66" s="185">
        <v>413.65023542857148</v>
      </c>
      <c r="AJ66" s="103">
        <v>0</v>
      </c>
      <c r="AK66" s="182">
        <v>0</v>
      </c>
      <c r="AL66" s="185">
        <v>0</v>
      </c>
      <c r="AM66" s="103">
        <v>0</v>
      </c>
      <c r="AN66" s="182">
        <v>0</v>
      </c>
      <c r="AO66" s="185">
        <v>0</v>
      </c>
      <c r="AP66" s="103">
        <v>0</v>
      </c>
      <c r="AQ66" s="182">
        <v>0</v>
      </c>
      <c r="AR66" s="185">
        <v>0</v>
      </c>
      <c r="AS66" s="103">
        <v>0</v>
      </c>
      <c r="AT66" s="182">
        <v>0</v>
      </c>
      <c r="AU66" s="185">
        <v>0</v>
      </c>
      <c r="AV66" s="103">
        <v>0</v>
      </c>
      <c r="AW66" s="182">
        <v>0</v>
      </c>
      <c r="AX66" s="185">
        <v>0</v>
      </c>
      <c r="AY66" s="103">
        <v>0</v>
      </c>
      <c r="AZ66" s="182">
        <v>0</v>
      </c>
      <c r="BA66" s="185">
        <v>0</v>
      </c>
      <c r="BB66" s="103">
        <v>0</v>
      </c>
      <c r="BC66" s="182">
        <v>0</v>
      </c>
      <c r="BD66" s="185">
        <v>0</v>
      </c>
      <c r="BE66" s="103">
        <v>0</v>
      </c>
      <c r="BF66" s="182">
        <v>0</v>
      </c>
      <c r="BG66" s="185">
        <v>0</v>
      </c>
      <c r="BH66" s="103">
        <v>0</v>
      </c>
      <c r="BI66" s="182">
        <v>0</v>
      </c>
      <c r="BJ66" s="185">
        <v>0</v>
      </c>
      <c r="BK66" s="103">
        <v>0</v>
      </c>
      <c r="BL66" s="182">
        <v>0</v>
      </c>
      <c r="BM66" s="185">
        <v>0</v>
      </c>
      <c r="BN66" s="103">
        <v>0</v>
      </c>
      <c r="BO66" s="182">
        <v>0</v>
      </c>
      <c r="BP66" s="185">
        <v>0</v>
      </c>
      <c r="BQ66" s="103">
        <v>0</v>
      </c>
      <c r="BR66" s="182">
        <v>0</v>
      </c>
      <c r="BS66" s="185">
        <v>0</v>
      </c>
      <c r="BT66" s="103">
        <v>0</v>
      </c>
      <c r="BU66" s="182">
        <v>0</v>
      </c>
      <c r="BV66" s="185">
        <v>0</v>
      </c>
      <c r="BW66" s="103">
        <v>0</v>
      </c>
      <c r="BX66" s="182">
        <v>0</v>
      </c>
      <c r="BY66" s="185">
        <v>0</v>
      </c>
      <c r="BZ66" s="103">
        <v>0</v>
      </c>
      <c r="CA66" s="182">
        <v>0</v>
      </c>
      <c r="CB66" s="185">
        <v>0</v>
      </c>
      <c r="CC66" s="103">
        <v>0</v>
      </c>
      <c r="CD66" s="182">
        <v>0</v>
      </c>
      <c r="CE66" s="185">
        <v>0</v>
      </c>
    </row>
    <row r="67" spans="1:83" ht="14.1" customHeight="1" x14ac:dyDescent="0.2">
      <c r="A67" s="384" t="s">
        <v>109</v>
      </c>
      <c r="B67" s="396" t="s">
        <v>110</v>
      </c>
      <c r="C67" s="103">
        <v>0</v>
      </c>
      <c r="D67" s="182">
        <v>0</v>
      </c>
      <c r="E67" s="185">
        <v>0</v>
      </c>
      <c r="F67" s="103">
        <v>0</v>
      </c>
      <c r="G67" s="182">
        <v>0</v>
      </c>
      <c r="H67" s="185">
        <v>0</v>
      </c>
      <c r="I67" s="103">
        <v>0</v>
      </c>
      <c r="J67" s="182">
        <v>0</v>
      </c>
      <c r="K67" s="185">
        <v>0</v>
      </c>
      <c r="L67" s="103">
        <v>0</v>
      </c>
      <c r="M67" s="182">
        <v>0</v>
      </c>
      <c r="N67" s="185">
        <v>0</v>
      </c>
      <c r="O67" s="103">
        <v>0</v>
      </c>
      <c r="P67" s="182">
        <v>0</v>
      </c>
      <c r="Q67" s="185">
        <v>0</v>
      </c>
      <c r="R67" s="103">
        <v>0</v>
      </c>
      <c r="S67" s="182">
        <v>0</v>
      </c>
      <c r="T67" s="185">
        <v>0</v>
      </c>
      <c r="U67" s="103">
        <v>0</v>
      </c>
      <c r="V67" s="182">
        <v>0</v>
      </c>
      <c r="W67" s="185">
        <v>0</v>
      </c>
      <c r="X67" s="103">
        <v>0</v>
      </c>
      <c r="Y67" s="182">
        <v>0</v>
      </c>
      <c r="Z67" s="185">
        <v>0</v>
      </c>
      <c r="AA67" s="103">
        <v>0</v>
      </c>
      <c r="AB67" s="182">
        <v>0</v>
      </c>
      <c r="AC67" s="185">
        <v>0</v>
      </c>
      <c r="AD67" s="103">
        <v>0</v>
      </c>
      <c r="AE67" s="182">
        <v>0</v>
      </c>
      <c r="AF67" s="185">
        <v>0</v>
      </c>
      <c r="AG67" s="103">
        <v>0</v>
      </c>
      <c r="AH67" s="182">
        <v>0</v>
      </c>
      <c r="AI67" s="185">
        <v>0</v>
      </c>
      <c r="AJ67" s="103">
        <v>0</v>
      </c>
      <c r="AK67" s="182">
        <v>0</v>
      </c>
      <c r="AL67" s="185">
        <v>0</v>
      </c>
      <c r="AM67" s="103">
        <v>0</v>
      </c>
      <c r="AN67" s="182">
        <v>0</v>
      </c>
      <c r="AO67" s="185">
        <v>0</v>
      </c>
      <c r="AP67" s="103">
        <v>0</v>
      </c>
      <c r="AQ67" s="182">
        <v>0</v>
      </c>
      <c r="AR67" s="185">
        <v>0</v>
      </c>
      <c r="AS67" s="103">
        <v>0</v>
      </c>
      <c r="AT67" s="182">
        <v>0</v>
      </c>
      <c r="AU67" s="185">
        <v>0</v>
      </c>
      <c r="AV67" s="103">
        <v>0</v>
      </c>
      <c r="AW67" s="182">
        <v>0</v>
      </c>
      <c r="AX67" s="185">
        <v>0</v>
      </c>
      <c r="AY67" s="103">
        <v>0</v>
      </c>
      <c r="AZ67" s="182">
        <v>0</v>
      </c>
      <c r="BA67" s="185">
        <v>0</v>
      </c>
      <c r="BB67" s="103">
        <v>0</v>
      </c>
      <c r="BC67" s="182">
        <v>0</v>
      </c>
      <c r="BD67" s="185">
        <v>0</v>
      </c>
      <c r="BE67" s="103">
        <v>0</v>
      </c>
      <c r="BF67" s="182">
        <v>0</v>
      </c>
      <c r="BG67" s="185">
        <v>0</v>
      </c>
      <c r="BH67" s="103">
        <v>0</v>
      </c>
      <c r="BI67" s="182">
        <v>0</v>
      </c>
      <c r="BJ67" s="185">
        <v>0</v>
      </c>
      <c r="BK67" s="103">
        <v>0</v>
      </c>
      <c r="BL67" s="182">
        <v>0</v>
      </c>
      <c r="BM67" s="185">
        <v>0</v>
      </c>
      <c r="BN67" s="103">
        <v>0</v>
      </c>
      <c r="BO67" s="182">
        <v>0</v>
      </c>
      <c r="BP67" s="185">
        <v>0</v>
      </c>
      <c r="BQ67" s="103">
        <v>0</v>
      </c>
      <c r="BR67" s="182">
        <v>0</v>
      </c>
      <c r="BS67" s="185">
        <v>0</v>
      </c>
      <c r="BT67" s="103">
        <v>0</v>
      </c>
      <c r="BU67" s="182">
        <v>0</v>
      </c>
      <c r="BV67" s="185">
        <v>0</v>
      </c>
      <c r="BW67" s="103">
        <v>0</v>
      </c>
      <c r="BX67" s="182">
        <v>0</v>
      </c>
      <c r="BY67" s="185">
        <v>0</v>
      </c>
      <c r="BZ67" s="103">
        <v>0</v>
      </c>
      <c r="CA67" s="182">
        <v>0</v>
      </c>
      <c r="CB67" s="185">
        <v>0</v>
      </c>
      <c r="CC67" s="103">
        <v>0</v>
      </c>
      <c r="CD67" s="182">
        <v>0</v>
      </c>
      <c r="CE67" s="185">
        <v>0</v>
      </c>
    </row>
    <row r="68" spans="1:83" ht="14.1" customHeight="1" x14ac:dyDescent="0.2">
      <c r="A68" s="384" t="s">
        <v>109</v>
      </c>
      <c r="B68" s="396" t="s">
        <v>111</v>
      </c>
      <c r="C68" s="103">
        <v>0</v>
      </c>
      <c r="D68" s="182">
        <v>0</v>
      </c>
      <c r="E68" s="185">
        <v>0</v>
      </c>
      <c r="F68" s="103">
        <v>0</v>
      </c>
      <c r="G68" s="182">
        <v>0</v>
      </c>
      <c r="H68" s="185">
        <v>0</v>
      </c>
      <c r="I68" s="103">
        <v>3800642</v>
      </c>
      <c r="J68" s="182">
        <v>131479</v>
      </c>
      <c r="K68" s="185">
        <v>3.459389229503858</v>
      </c>
      <c r="L68" s="103">
        <v>903408</v>
      </c>
      <c r="M68" s="182">
        <v>903408</v>
      </c>
      <c r="N68" s="185">
        <v>100</v>
      </c>
      <c r="O68" s="103">
        <v>0</v>
      </c>
      <c r="P68" s="182">
        <v>0</v>
      </c>
      <c r="Q68" s="185">
        <v>0</v>
      </c>
      <c r="R68" s="103">
        <v>0</v>
      </c>
      <c r="S68" s="182">
        <v>0</v>
      </c>
      <c r="T68" s="185">
        <v>0</v>
      </c>
      <c r="U68" s="103">
        <v>0</v>
      </c>
      <c r="V68" s="182">
        <v>0</v>
      </c>
      <c r="W68" s="185">
        <v>0</v>
      </c>
      <c r="X68" s="103">
        <v>0</v>
      </c>
      <c r="Y68" s="182">
        <v>0</v>
      </c>
      <c r="Z68" s="185">
        <v>0</v>
      </c>
      <c r="AA68" s="103">
        <v>0</v>
      </c>
      <c r="AB68" s="182">
        <v>0</v>
      </c>
      <c r="AC68" s="185">
        <v>0</v>
      </c>
      <c r="AD68" s="103">
        <v>0</v>
      </c>
      <c r="AE68" s="182">
        <v>0</v>
      </c>
      <c r="AF68" s="185">
        <v>0</v>
      </c>
      <c r="AG68" s="103">
        <v>0</v>
      </c>
      <c r="AH68" s="182">
        <v>0</v>
      </c>
      <c r="AI68" s="185">
        <v>0</v>
      </c>
      <c r="AJ68" s="103">
        <v>0</v>
      </c>
      <c r="AK68" s="182">
        <v>0</v>
      </c>
      <c r="AL68" s="185">
        <v>0</v>
      </c>
      <c r="AM68" s="103">
        <v>0</v>
      </c>
      <c r="AN68" s="182">
        <v>0</v>
      </c>
      <c r="AO68" s="185">
        <v>0</v>
      </c>
      <c r="AP68" s="103">
        <v>0</v>
      </c>
      <c r="AQ68" s="182">
        <v>0</v>
      </c>
      <c r="AR68" s="185">
        <v>0</v>
      </c>
      <c r="AS68" s="103">
        <v>0</v>
      </c>
      <c r="AT68" s="182">
        <v>0</v>
      </c>
      <c r="AU68" s="185">
        <v>0</v>
      </c>
      <c r="AV68" s="103">
        <v>0</v>
      </c>
      <c r="AW68" s="182">
        <v>0</v>
      </c>
      <c r="AX68" s="185">
        <v>0</v>
      </c>
      <c r="AY68" s="103">
        <v>0</v>
      </c>
      <c r="AZ68" s="182">
        <v>0</v>
      </c>
      <c r="BA68" s="185">
        <v>0</v>
      </c>
      <c r="BB68" s="103">
        <v>0</v>
      </c>
      <c r="BC68" s="182">
        <v>0</v>
      </c>
      <c r="BD68" s="185">
        <v>0</v>
      </c>
      <c r="BE68" s="103">
        <v>0</v>
      </c>
      <c r="BF68" s="182">
        <v>0</v>
      </c>
      <c r="BG68" s="185">
        <v>0</v>
      </c>
      <c r="BH68" s="103">
        <v>27060234</v>
      </c>
      <c r="BI68" s="182">
        <v>35031918.478</v>
      </c>
      <c r="BJ68" s="185">
        <v>129.45903748651989</v>
      </c>
      <c r="BK68" s="103">
        <v>30000000</v>
      </c>
      <c r="BL68" s="182">
        <v>37207367</v>
      </c>
      <c r="BM68" s="185">
        <v>124.02455666666667</v>
      </c>
      <c r="BN68" s="103">
        <v>41669000</v>
      </c>
      <c r="BO68" s="182">
        <v>40439433</v>
      </c>
      <c r="BP68" s="185">
        <v>97.049204444551108</v>
      </c>
      <c r="BQ68" s="103">
        <v>45063611</v>
      </c>
      <c r="BR68" s="182">
        <v>47833226</v>
      </c>
      <c r="BS68" s="185">
        <v>106.14601213382566</v>
      </c>
      <c r="BT68" s="103">
        <v>48435246</v>
      </c>
      <c r="BU68" s="182">
        <v>54329167</v>
      </c>
      <c r="BV68" s="185">
        <v>112.16866122657866</v>
      </c>
      <c r="BW68" s="103">
        <v>52373032</v>
      </c>
      <c r="BX68" s="182">
        <v>64046467.313000001</v>
      </c>
      <c r="BY68" s="185">
        <v>122.28901949575881</v>
      </c>
      <c r="BZ68" s="103">
        <v>0</v>
      </c>
      <c r="CA68" s="182">
        <v>0</v>
      </c>
      <c r="CB68" s="185">
        <v>0</v>
      </c>
      <c r="CC68" s="103">
        <v>0</v>
      </c>
      <c r="CD68" s="182">
        <v>0</v>
      </c>
      <c r="CE68" s="185">
        <v>0</v>
      </c>
    </row>
    <row r="69" spans="1:83" s="98" customFormat="1" ht="14.1" customHeight="1" x14ac:dyDescent="0.2">
      <c r="A69" s="387" t="s">
        <v>112</v>
      </c>
      <c r="B69" s="399" t="s">
        <v>113</v>
      </c>
      <c r="C69" s="183">
        <v>4166358</v>
      </c>
      <c r="D69" s="181">
        <v>3598539.9</v>
      </c>
      <c r="E69" s="184">
        <v>86.37135599005174</v>
      </c>
      <c r="F69" s="183">
        <v>21316307</v>
      </c>
      <c r="G69" s="181">
        <v>19428273.600000001</v>
      </c>
      <c r="H69" s="184">
        <v>91.142774402714323</v>
      </c>
      <c r="I69" s="183">
        <v>28170951</v>
      </c>
      <c r="J69" s="181">
        <v>29020461</v>
      </c>
      <c r="K69" s="184">
        <v>103.01555314905771</v>
      </c>
      <c r="L69" s="183">
        <v>37938443</v>
      </c>
      <c r="M69" s="181">
        <v>41090643</v>
      </c>
      <c r="N69" s="184">
        <v>108.30872263260778</v>
      </c>
      <c r="O69" s="183">
        <v>11993000</v>
      </c>
      <c r="P69" s="181">
        <v>14284588</v>
      </c>
      <c r="Q69" s="184">
        <v>119.10771283248562</v>
      </c>
      <c r="R69" s="183">
        <v>15715540</v>
      </c>
      <c r="S69" s="181">
        <v>18724853</v>
      </c>
      <c r="T69" s="184">
        <v>119.14864522631738</v>
      </c>
      <c r="U69" s="183">
        <v>23139317</v>
      </c>
      <c r="V69" s="181">
        <v>22278294.699999999</v>
      </c>
      <c r="W69" s="184">
        <v>96.278964067954121</v>
      </c>
      <c r="X69" s="183">
        <v>30607000</v>
      </c>
      <c r="Y69" s="181">
        <v>27383835</v>
      </c>
      <c r="Z69" s="184">
        <v>89.469190054562688</v>
      </c>
      <c r="AA69" s="183">
        <v>36757000</v>
      </c>
      <c r="AB69" s="181">
        <v>27791890</v>
      </c>
      <c r="AC69" s="184">
        <v>75.609788611693006</v>
      </c>
      <c r="AD69" s="183">
        <v>31418800</v>
      </c>
      <c r="AE69" s="181">
        <v>30846024.325999998</v>
      </c>
      <c r="AF69" s="184">
        <v>98.176965148255178</v>
      </c>
      <c r="AG69" s="183">
        <v>33901470</v>
      </c>
      <c r="AH69" s="181">
        <v>36973983.956</v>
      </c>
      <c r="AI69" s="184">
        <v>109.06306999666977</v>
      </c>
      <c r="AJ69" s="183">
        <v>39124312</v>
      </c>
      <c r="AK69" s="181">
        <v>38401517.145999998</v>
      </c>
      <c r="AL69" s="184">
        <v>98.152568525677836</v>
      </c>
      <c r="AM69" s="183">
        <v>45968650.199999996</v>
      </c>
      <c r="AN69" s="181">
        <v>45415591.776999995</v>
      </c>
      <c r="AO69" s="184">
        <v>98.79687913263983</v>
      </c>
      <c r="AP69" s="183">
        <v>45429952.694000006</v>
      </c>
      <c r="AQ69" s="181">
        <v>53132207.380000003</v>
      </c>
      <c r="AR69" s="184">
        <v>116.95413318582928</v>
      </c>
      <c r="AS69" s="183">
        <v>50065851.475000001</v>
      </c>
      <c r="AT69" s="181">
        <v>64768018.488000005</v>
      </c>
      <c r="AU69" s="184">
        <v>129.36565858735355</v>
      </c>
      <c r="AV69" s="183">
        <v>57944528</v>
      </c>
      <c r="AW69" s="181">
        <v>80602774</v>
      </c>
      <c r="AX69" s="184">
        <v>139.10334035338076</v>
      </c>
      <c r="AY69" s="183">
        <v>83570598</v>
      </c>
      <c r="AZ69" s="181">
        <v>108962935.10000001</v>
      </c>
      <c r="BA69" s="184">
        <v>130.38429508425921</v>
      </c>
      <c r="BB69" s="183">
        <v>92019090</v>
      </c>
      <c r="BC69" s="181">
        <v>111618038</v>
      </c>
      <c r="BD69" s="184">
        <v>121.29878484996972</v>
      </c>
      <c r="BE69" s="183">
        <v>101929447</v>
      </c>
      <c r="BF69" s="181">
        <v>125754723</v>
      </c>
      <c r="BG69" s="184">
        <v>123.37428162442596</v>
      </c>
      <c r="BH69" s="183">
        <v>120399255</v>
      </c>
      <c r="BI69" s="181">
        <v>108297063.01800001</v>
      </c>
      <c r="BJ69" s="184">
        <v>89.948283332816317</v>
      </c>
      <c r="BK69" s="183">
        <v>109630739</v>
      </c>
      <c r="BL69" s="181">
        <v>146624429</v>
      </c>
      <c r="BM69" s="184">
        <v>133.7439027935404</v>
      </c>
      <c r="BN69" s="183">
        <v>136175000</v>
      </c>
      <c r="BO69" s="181">
        <v>157333767</v>
      </c>
      <c r="BP69" s="184">
        <v>115.53792326051038</v>
      </c>
      <c r="BQ69" s="183">
        <v>127090457</v>
      </c>
      <c r="BR69" s="181">
        <v>128930319</v>
      </c>
      <c r="BS69" s="184">
        <v>101.44767911252377</v>
      </c>
      <c r="BT69" s="183">
        <v>132794318.625</v>
      </c>
      <c r="BU69" s="181">
        <v>148903558.29799998</v>
      </c>
      <c r="BV69" s="184">
        <v>112.13097054136112</v>
      </c>
      <c r="BW69" s="183">
        <v>145443242</v>
      </c>
      <c r="BX69" s="181">
        <v>160372706.31600004</v>
      </c>
      <c r="BY69" s="184">
        <v>110.26480440803159</v>
      </c>
      <c r="BZ69" s="183">
        <v>162654235</v>
      </c>
      <c r="CA69" s="181">
        <v>158213834.75099999</v>
      </c>
      <c r="CB69" s="184">
        <v>97.270037113389634</v>
      </c>
      <c r="CC69" s="183">
        <v>165878292.97400001</v>
      </c>
      <c r="CD69" s="181">
        <v>163941111.65932998</v>
      </c>
      <c r="CE69" s="184">
        <v>98.832167078682403</v>
      </c>
    </row>
    <row r="70" spans="1:83" ht="14.1" customHeight="1" x14ac:dyDescent="0.2">
      <c r="A70" s="384" t="s">
        <v>114</v>
      </c>
      <c r="B70" s="396" t="s">
        <v>115</v>
      </c>
      <c r="C70" s="103">
        <v>2344272</v>
      </c>
      <c r="D70" s="182">
        <v>2245915</v>
      </c>
      <c r="E70" s="185">
        <v>95.804369117576798</v>
      </c>
      <c r="F70" s="103">
        <v>2947269</v>
      </c>
      <c r="G70" s="182">
        <v>3301139.6</v>
      </c>
      <c r="H70" s="185">
        <v>112.00672894126733</v>
      </c>
      <c r="I70" s="103">
        <v>3700142</v>
      </c>
      <c r="J70" s="182">
        <v>4934807</v>
      </c>
      <c r="K70" s="185">
        <v>133.36804371291697</v>
      </c>
      <c r="L70" s="103">
        <v>6201015</v>
      </c>
      <c r="M70" s="182">
        <v>8198427</v>
      </c>
      <c r="N70" s="185">
        <v>132.21104932015163</v>
      </c>
      <c r="O70" s="103">
        <v>9666000</v>
      </c>
      <c r="P70" s="182">
        <v>12105757</v>
      </c>
      <c r="Q70" s="185">
        <v>125.24060624870681</v>
      </c>
      <c r="R70" s="103">
        <v>13153140</v>
      </c>
      <c r="S70" s="182">
        <v>15615113</v>
      </c>
      <c r="T70" s="185">
        <v>118.71775864926551</v>
      </c>
      <c r="U70" s="103">
        <v>20007499.199999999</v>
      </c>
      <c r="V70" s="182">
        <v>18283175.699999999</v>
      </c>
      <c r="W70" s="185">
        <v>91.381614049995818</v>
      </c>
      <c r="X70" s="103">
        <v>25046000</v>
      </c>
      <c r="Y70" s="182">
        <v>22561893</v>
      </c>
      <c r="Z70" s="185">
        <v>90.081821448534697</v>
      </c>
      <c r="AA70" s="103">
        <v>30095000</v>
      </c>
      <c r="AB70" s="182">
        <v>21747239</v>
      </c>
      <c r="AC70" s="185">
        <v>72.261967104170139</v>
      </c>
      <c r="AD70" s="103">
        <v>24899800</v>
      </c>
      <c r="AE70" s="182">
        <v>19485865.414999999</v>
      </c>
      <c r="AF70" s="185">
        <v>78.257116181656073</v>
      </c>
      <c r="AG70" s="103">
        <v>22080250</v>
      </c>
      <c r="AH70" s="182">
        <v>21229396.839000002</v>
      </c>
      <c r="AI70" s="185">
        <v>96.146541995674866</v>
      </c>
      <c r="AJ70" s="103">
        <v>23999913</v>
      </c>
      <c r="AK70" s="182">
        <v>23187478</v>
      </c>
      <c r="AL70" s="185">
        <v>96.614841895468544</v>
      </c>
      <c r="AM70" s="103">
        <v>27031972.32</v>
      </c>
      <c r="AN70" s="182">
        <v>26617996.623</v>
      </c>
      <c r="AO70" s="185">
        <v>98.468570135765816</v>
      </c>
      <c r="AP70" s="103">
        <v>25439430.780000001</v>
      </c>
      <c r="AQ70" s="182">
        <v>31054522.949999999</v>
      </c>
      <c r="AR70" s="185">
        <v>122.07239705384634</v>
      </c>
      <c r="AS70" s="103">
        <v>30128059.028000001</v>
      </c>
      <c r="AT70" s="182">
        <v>36821524.939000003</v>
      </c>
      <c r="AU70" s="185">
        <v>122.21671799294911</v>
      </c>
      <c r="AV70" s="103">
        <v>31483822</v>
      </c>
      <c r="AW70" s="182">
        <v>38963627</v>
      </c>
      <c r="AX70" s="185">
        <v>123.75761430743701</v>
      </c>
      <c r="AY70" s="103">
        <v>40402418</v>
      </c>
      <c r="AZ70" s="182">
        <v>56905471.899999999</v>
      </c>
      <c r="BA70" s="185">
        <v>140.84669858125818</v>
      </c>
      <c r="BB70" s="103">
        <v>48272527</v>
      </c>
      <c r="BC70" s="182">
        <v>57985261</v>
      </c>
      <c r="BD70" s="185">
        <v>120.12062471890066</v>
      </c>
      <c r="BE70" s="103">
        <v>52713599</v>
      </c>
      <c r="BF70" s="182">
        <v>63384814</v>
      </c>
      <c r="BG70" s="185">
        <v>120.2437610074774</v>
      </c>
      <c r="BH70" s="103">
        <v>51868976</v>
      </c>
      <c r="BI70" s="182">
        <v>53099388.151000001</v>
      </c>
      <c r="BJ70" s="185">
        <v>102.37215431243524</v>
      </c>
      <c r="BK70" s="103">
        <v>49990791</v>
      </c>
      <c r="BL70" s="182">
        <v>58539455</v>
      </c>
      <c r="BM70" s="185">
        <v>117.1004775659581</v>
      </c>
      <c r="BN70" s="103">
        <v>59423000</v>
      </c>
      <c r="BO70" s="182">
        <v>72467703</v>
      </c>
      <c r="BP70" s="185">
        <v>121.95227942042644</v>
      </c>
      <c r="BQ70" s="103">
        <v>67495180</v>
      </c>
      <c r="BR70" s="182">
        <v>68561892</v>
      </c>
      <c r="BS70" s="185">
        <v>101.58042692826361</v>
      </c>
      <c r="BT70" s="103">
        <v>72648437</v>
      </c>
      <c r="BU70" s="182">
        <v>84193179.995000005</v>
      </c>
      <c r="BV70" s="185">
        <v>115.89124759146574</v>
      </c>
      <c r="BW70" s="103">
        <v>79088733</v>
      </c>
      <c r="BX70" s="182">
        <v>93169809.796000004</v>
      </c>
      <c r="BY70" s="185">
        <v>117.80415017648596</v>
      </c>
      <c r="BZ70" s="103">
        <v>0</v>
      </c>
      <c r="CA70" s="182">
        <v>0</v>
      </c>
      <c r="CB70" s="185">
        <v>0</v>
      </c>
      <c r="CC70" s="103">
        <v>0</v>
      </c>
      <c r="CD70" s="182">
        <v>0</v>
      </c>
      <c r="CE70" s="185">
        <v>0</v>
      </c>
    </row>
    <row r="71" spans="1:83" ht="14.1" customHeight="1" x14ac:dyDescent="0.2">
      <c r="A71" s="384" t="s">
        <v>116</v>
      </c>
      <c r="B71" s="396" t="s">
        <v>117</v>
      </c>
      <c r="C71" s="103">
        <v>190508</v>
      </c>
      <c r="D71" s="182">
        <v>181026.9</v>
      </c>
      <c r="E71" s="185">
        <v>95.023253616646016</v>
      </c>
      <c r="F71" s="103">
        <v>320097</v>
      </c>
      <c r="G71" s="182">
        <v>330574.5</v>
      </c>
      <c r="H71" s="185">
        <v>103.27322655320106</v>
      </c>
      <c r="I71" s="103">
        <v>396396</v>
      </c>
      <c r="J71" s="182">
        <v>321554</v>
      </c>
      <c r="K71" s="185">
        <v>81.119385664840209</v>
      </c>
      <c r="L71" s="103">
        <v>508860</v>
      </c>
      <c r="M71" s="182">
        <v>507425</v>
      </c>
      <c r="N71" s="185">
        <v>99.717997091537953</v>
      </c>
      <c r="O71" s="103">
        <v>657000</v>
      </c>
      <c r="P71" s="182">
        <v>753021</v>
      </c>
      <c r="Q71" s="185">
        <v>114.61506849315069</v>
      </c>
      <c r="R71" s="103">
        <v>1034800</v>
      </c>
      <c r="S71" s="182">
        <v>732202</v>
      </c>
      <c r="T71" s="185">
        <v>70.757827599536142</v>
      </c>
      <c r="U71" s="103">
        <v>1050392.2</v>
      </c>
      <c r="V71" s="182">
        <v>1440952</v>
      </c>
      <c r="W71" s="185">
        <v>137.1822829605932</v>
      </c>
      <c r="X71" s="103">
        <v>2463000</v>
      </c>
      <c r="Y71" s="182">
        <v>1996992</v>
      </c>
      <c r="Z71" s="185">
        <v>81.079658952496956</v>
      </c>
      <c r="AA71" s="103">
        <v>2950000</v>
      </c>
      <c r="AB71" s="182">
        <v>2023714</v>
      </c>
      <c r="AC71" s="185">
        <v>68.600474576271182</v>
      </c>
      <c r="AD71" s="103">
        <v>2375000</v>
      </c>
      <c r="AE71" s="182">
        <v>2298366.2749999999</v>
      </c>
      <c r="AF71" s="185">
        <v>96.77331684210526</v>
      </c>
      <c r="AG71" s="103">
        <v>2683038</v>
      </c>
      <c r="AH71" s="182">
        <v>2362038.5189999999</v>
      </c>
      <c r="AI71" s="185">
        <v>88.035969635912721</v>
      </c>
      <c r="AJ71" s="103">
        <v>389918</v>
      </c>
      <c r="AK71" s="182">
        <v>389526</v>
      </c>
      <c r="AL71" s="185">
        <v>99.89946604157798</v>
      </c>
      <c r="AM71" s="103">
        <v>2894600.88</v>
      </c>
      <c r="AN71" s="182">
        <v>0</v>
      </c>
      <c r="AO71" s="185">
        <v>0</v>
      </c>
      <c r="AP71" s="103">
        <v>0</v>
      </c>
      <c r="AQ71" s="182">
        <v>0</v>
      </c>
      <c r="AR71" s="185">
        <v>0</v>
      </c>
      <c r="AS71" s="103">
        <v>10697710.853</v>
      </c>
      <c r="AT71" s="182">
        <v>14708439.162</v>
      </c>
      <c r="AU71" s="185">
        <v>137.49146302524392</v>
      </c>
      <c r="AV71" s="103">
        <v>0</v>
      </c>
      <c r="AW71" s="182">
        <v>0</v>
      </c>
      <c r="AX71" s="185">
        <v>0</v>
      </c>
      <c r="AY71" s="103">
        <v>0</v>
      </c>
      <c r="AZ71" s="182">
        <v>0</v>
      </c>
      <c r="BA71" s="185">
        <v>0</v>
      </c>
      <c r="BB71" s="103">
        <v>0</v>
      </c>
      <c r="BC71" s="182">
        <v>0</v>
      </c>
      <c r="BD71" s="185">
        <v>0</v>
      </c>
      <c r="BE71" s="103">
        <v>0</v>
      </c>
      <c r="BF71" s="182">
        <v>0</v>
      </c>
      <c r="BG71" s="185">
        <v>0</v>
      </c>
      <c r="BH71" s="103">
        <v>0</v>
      </c>
      <c r="BI71" s="182">
        <v>0</v>
      </c>
      <c r="BJ71" s="185">
        <v>0</v>
      </c>
      <c r="BK71" s="103">
        <v>0</v>
      </c>
      <c r="BL71" s="182">
        <v>0</v>
      </c>
      <c r="BM71" s="185">
        <v>0</v>
      </c>
      <c r="BN71" s="103">
        <v>0</v>
      </c>
      <c r="BO71" s="182">
        <v>0</v>
      </c>
      <c r="BP71" s="185">
        <v>0</v>
      </c>
      <c r="BQ71" s="103">
        <v>0</v>
      </c>
      <c r="BR71" s="182">
        <v>0</v>
      </c>
      <c r="BS71" s="185">
        <v>0</v>
      </c>
      <c r="BT71" s="103">
        <v>0</v>
      </c>
      <c r="BU71" s="182">
        <v>0</v>
      </c>
      <c r="BV71" s="185">
        <v>0</v>
      </c>
      <c r="BW71" s="103">
        <v>0</v>
      </c>
      <c r="BX71" s="182">
        <v>0</v>
      </c>
      <c r="BY71" s="185">
        <v>0</v>
      </c>
      <c r="BZ71" s="103">
        <v>0</v>
      </c>
      <c r="CA71" s="182">
        <v>0</v>
      </c>
      <c r="CB71" s="185">
        <v>0</v>
      </c>
      <c r="CC71" s="103">
        <v>0</v>
      </c>
      <c r="CD71" s="182">
        <v>0</v>
      </c>
      <c r="CE71" s="185">
        <v>0</v>
      </c>
    </row>
    <row r="72" spans="1:83" ht="14.1" customHeight="1" x14ac:dyDescent="0.2">
      <c r="A72" s="384" t="s">
        <v>118</v>
      </c>
      <c r="B72" s="396" t="s">
        <v>119</v>
      </c>
      <c r="C72" s="103">
        <v>1540462</v>
      </c>
      <c r="D72" s="182">
        <v>1081808.1000000001</v>
      </c>
      <c r="E72" s="185">
        <v>70.226211357372009</v>
      </c>
      <c r="F72" s="103">
        <v>1710992</v>
      </c>
      <c r="G72" s="182">
        <v>1122702.7</v>
      </c>
      <c r="H72" s="185">
        <v>65.617063083871813</v>
      </c>
      <c r="I72" s="103">
        <v>1854288</v>
      </c>
      <c r="J72" s="182">
        <v>936114</v>
      </c>
      <c r="K72" s="185">
        <v>50.483743625585667</v>
      </c>
      <c r="L72" s="103">
        <v>1739890</v>
      </c>
      <c r="M72" s="182">
        <v>984627</v>
      </c>
      <c r="N72" s="185">
        <v>56.591336233899845</v>
      </c>
      <c r="O72" s="103">
        <v>1670000</v>
      </c>
      <c r="P72" s="182">
        <v>1425810</v>
      </c>
      <c r="Q72" s="185">
        <v>85.377844311377245</v>
      </c>
      <c r="R72" s="103">
        <v>1527600</v>
      </c>
      <c r="S72" s="182">
        <v>2377538</v>
      </c>
      <c r="T72" s="185">
        <v>155.6387797852841</v>
      </c>
      <c r="U72" s="103">
        <v>2080425.6</v>
      </c>
      <c r="V72" s="182">
        <v>2424904.9</v>
      </c>
      <c r="W72" s="185">
        <v>116.55811676226249</v>
      </c>
      <c r="X72" s="103">
        <v>2953000</v>
      </c>
      <c r="Y72" s="182">
        <v>2676362</v>
      </c>
      <c r="Z72" s="185">
        <v>90.631967490687444</v>
      </c>
      <c r="AA72" s="103">
        <v>3538000</v>
      </c>
      <c r="AB72" s="182">
        <v>3952878</v>
      </c>
      <c r="AC72" s="185">
        <v>111.72634256642171</v>
      </c>
      <c r="AD72" s="103">
        <v>4069000</v>
      </c>
      <c r="AE72" s="182">
        <v>4964254.233</v>
      </c>
      <c r="AF72" s="185">
        <v>122.00182435487834</v>
      </c>
      <c r="AG72" s="103">
        <v>4824682</v>
      </c>
      <c r="AH72" s="182">
        <v>5800598.2680000002</v>
      </c>
      <c r="AI72" s="185">
        <v>120.22757702994727</v>
      </c>
      <c r="AJ72" s="103">
        <v>5805003</v>
      </c>
      <c r="AK72" s="182">
        <v>6157476.0240000002</v>
      </c>
      <c r="AL72" s="185">
        <v>106.07188358042193</v>
      </c>
      <c r="AM72" s="103">
        <v>6904178.6399999997</v>
      </c>
      <c r="AN72" s="182">
        <v>7928179.8169999998</v>
      </c>
      <c r="AO72" s="185">
        <v>114.83161474222806</v>
      </c>
      <c r="AP72" s="103">
        <v>8378529.6799999997</v>
      </c>
      <c r="AQ72" s="182">
        <v>8312938.9079999998</v>
      </c>
      <c r="AR72" s="185">
        <v>99.217156535751499</v>
      </c>
      <c r="AS72" s="103">
        <v>7702381.7659999998</v>
      </c>
      <c r="AT72" s="182">
        <v>9207113.3540000003</v>
      </c>
      <c r="AU72" s="185">
        <v>119.53592581767649</v>
      </c>
      <c r="AV72" s="103">
        <v>8048989</v>
      </c>
      <c r="AW72" s="182">
        <v>8595261</v>
      </c>
      <c r="AX72" s="185">
        <v>106.78683993728902</v>
      </c>
      <c r="AY72" s="103">
        <v>10988105</v>
      </c>
      <c r="AZ72" s="182">
        <v>13503887</v>
      </c>
      <c r="BA72" s="185">
        <v>122.89550381981242</v>
      </c>
      <c r="BB72" s="103">
        <v>13241528</v>
      </c>
      <c r="BC72" s="182">
        <v>12200326</v>
      </c>
      <c r="BD72" s="185">
        <v>92.136844025855623</v>
      </c>
      <c r="BE72" s="103">
        <v>10483557</v>
      </c>
      <c r="BF72" s="182">
        <v>11052905</v>
      </c>
      <c r="BG72" s="185">
        <v>105.43086664192316</v>
      </c>
      <c r="BH72" s="103">
        <v>14655789</v>
      </c>
      <c r="BI72" s="182">
        <v>9244758</v>
      </c>
      <c r="BJ72" s="185">
        <v>63.079224189158289</v>
      </c>
      <c r="BK72" s="103">
        <v>11494000</v>
      </c>
      <c r="BL72" s="182">
        <v>23264111</v>
      </c>
      <c r="BM72" s="185">
        <v>202.40221854880809</v>
      </c>
      <c r="BN72" s="103">
        <v>13845000</v>
      </c>
      <c r="BO72" s="182">
        <v>12494049</v>
      </c>
      <c r="BP72" s="185">
        <v>90.242318526543869</v>
      </c>
      <c r="BQ72" s="103">
        <v>13142911</v>
      </c>
      <c r="BR72" s="182">
        <v>11323748</v>
      </c>
      <c r="BS72" s="185">
        <v>86.158599110957994</v>
      </c>
      <c r="BT72" s="103">
        <v>10243342</v>
      </c>
      <c r="BU72" s="182">
        <v>14324651</v>
      </c>
      <c r="BV72" s="185">
        <v>139.84352958243511</v>
      </c>
      <c r="BW72" s="103">
        <v>12013364</v>
      </c>
      <c r="BX72" s="182">
        <v>11382752</v>
      </c>
      <c r="BY72" s="185">
        <v>94.750745919294545</v>
      </c>
      <c r="BZ72" s="103">
        <v>0</v>
      </c>
      <c r="CA72" s="182">
        <v>0</v>
      </c>
      <c r="CB72" s="185">
        <v>0</v>
      </c>
      <c r="CC72" s="103">
        <v>0</v>
      </c>
      <c r="CD72" s="182">
        <v>0</v>
      </c>
      <c r="CE72" s="185">
        <v>0</v>
      </c>
    </row>
    <row r="73" spans="1:83" ht="14.1" customHeight="1" x14ac:dyDescent="0.2">
      <c r="A73" s="384" t="s">
        <v>120</v>
      </c>
      <c r="B73" s="396" t="s">
        <v>121</v>
      </c>
      <c r="C73" s="103">
        <v>0</v>
      </c>
      <c r="D73" s="182">
        <v>0</v>
      </c>
      <c r="E73" s="185">
        <v>0</v>
      </c>
      <c r="F73" s="103">
        <v>0</v>
      </c>
      <c r="G73" s="182">
        <v>0</v>
      </c>
      <c r="H73" s="185">
        <v>0</v>
      </c>
      <c r="I73" s="103">
        <v>0</v>
      </c>
      <c r="J73" s="182">
        <v>0</v>
      </c>
      <c r="K73" s="185">
        <v>0</v>
      </c>
      <c r="L73" s="103">
        <v>0</v>
      </c>
      <c r="M73" s="182">
        <v>0</v>
      </c>
      <c r="N73" s="185">
        <v>0</v>
      </c>
      <c r="O73" s="103">
        <v>0</v>
      </c>
      <c r="P73" s="182">
        <v>0</v>
      </c>
      <c r="Q73" s="185">
        <v>0</v>
      </c>
      <c r="R73" s="103">
        <v>0</v>
      </c>
      <c r="S73" s="182">
        <v>0</v>
      </c>
      <c r="T73" s="185">
        <v>0</v>
      </c>
      <c r="U73" s="103">
        <v>0</v>
      </c>
      <c r="V73" s="182">
        <v>39965.599999999999</v>
      </c>
      <c r="W73" s="185">
        <v>0</v>
      </c>
      <c r="X73" s="103">
        <v>35000</v>
      </c>
      <c r="Y73" s="182">
        <v>15949</v>
      </c>
      <c r="Z73" s="185">
        <v>45.568571428571431</v>
      </c>
      <c r="AA73" s="103">
        <v>42000</v>
      </c>
      <c r="AB73" s="182">
        <v>0</v>
      </c>
      <c r="AC73" s="185">
        <v>0</v>
      </c>
      <c r="AD73" s="103">
        <v>0</v>
      </c>
      <c r="AE73" s="182">
        <v>10189.225</v>
      </c>
      <c r="AF73" s="185">
        <v>0</v>
      </c>
      <c r="AG73" s="103">
        <v>16000</v>
      </c>
      <c r="AH73" s="182">
        <v>0</v>
      </c>
      <c r="AI73" s="185">
        <v>0</v>
      </c>
      <c r="AJ73" s="103">
        <v>0</v>
      </c>
      <c r="AK73" s="182">
        <v>0</v>
      </c>
      <c r="AL73" s="185">
        <v>0</v>
      </c>
      <c r="AM73" s="103">
        <v>0</v>
      </c>
      <c r="AN73" s="182">
        <v>201041.32199999999</v>
      </c>
      <c r="AO73" s="185">
        <v>0</v>
      </c>
      <c r="AP73" s="103">
        <v>0</v>
      </c>
      <c r="AQ73" s="182">
        <v>142450.18100000001</v>
      </c>
      <c r="AR73" s="185">
        <v>0</v>
      </c>
      <c r="AS73" s="103">
        <v>201041</v>
      </c>
      <c r="AT73" s="182">
        <v>78469.267000000007</v>
      </c>
      <c r="AU73" s="185">
        <v>39.031474674320165</v>
      </c>
      <c r="AV73" s="103">
        <v>210088</v>
      </c>
      <c r="AW73" s="182">
        <v>69228</v>
      </c>
      <c r="AX73" s="185">
        <v>32.951905868017214</v>
      </c>
      <c r="AY73" s="103">
        <v>89544</v>
      </c>
      <c r="AZ73" s="182">
        <v>61246.9</v>
      </c>
      <c r="BA73" s="185">
        <v>68.398664343786294</v>
      </c>
      <c r="BB73" s="103">
        <v>93126</v>
      </c>
      <c r="BC73" s="182">
        <v>27992</v>
      </c>
      <c r="BD73" s="185">
        <v>30.058200717307731</v>
      </c>
      <c r="BE73" s="103">
        <v>101694</v>
      </c>
      <c r="BF73" s="182">
        <v>0</v>
      </c>
      <c r="BG73" s="185">
        <v>0</v>
      </c>
      <c r="BH73" s="103">
        <v>33626</v>
      </c>
      <c r="BI73" s="182">
        <v>0</v>
      </c>
      <c r="BJ73" s="185">
        <v>0</v>
      </c>
      <c r="BK73" s="103">
        <v>35670</v>
      </c>
      <c r="BL73" s="182">
        <v>294215</v>
      </c>
      <c r="BM73" s="185">
        <v>824.82478273058587</v>
      </c>
      <c r="BN73" s="103">
        <v>38000</v>
      </c>
      <c r="BO73" s="182">
        <v>222291</v>
      </c>
      <c r="BP73" s="185">
        <v>584.97631578947369</v>
      </c>
      <c r="BQ73" s="103">
        <v>312133</v>
      </c>
      <c r="BR73" s="182">
        <v>107137</v>
      </c>
      <c r="BS73" s="185">
        <v>34.324150282091288</v>
      </c>
      <c r="BT73" s="103">
        <v>0</v>
      </c>
      <c r="BU73" s="182">
        <v>81953.483999999997</v>
      </c>
      <c r="BV73" s="185">
        <v>0</v>
      </c>
      <c r="BW73" s="103">
        <v>0</v>
      </c>
      <c r="BX73" s="182">
        <v>0</v>
      </c>
      <c r="BY73" s="185">
        <v>0</v>
      </c>
      <c r="BZ73" s="103">
        <v>0</v>
      </c>
      <c r="CA73" s="182">
        <v>0</v>
      </c>
      <c r="CB73" s="185">
        <v>0</v>
      </c>
      <c r="CC73" s="103">
        <v>0</v>
      </c>
      <c r="CD73" s="182">
        <v>0</v>
      </c>
      <c r="CE73" s="185">
        <v>0</v>
      </c>
    </row>
    <row r="74" spans="1:83" ht="14.1" customHeight="1" x14ac:dyDescent="0.2">
      <c r="A74" s="384" t="s">
        <v>122</v>
      </c>
      <c r="B74" s="396" t="s">
        <v>123</v>
      </c>
      <c r="C74" s="103">
        <v>0</v>
      </c>
      <c r="D74" s="182">
        <v>0</v>
      </c>
      <c r="E74" s="185">
        <v>0</v>
      </c>
      <c r="F74" s="103">
        <v>0</v>
      </c>
      <c r="G74" s="182">
        <v>0</v>
      </c>
      <c r="H74" s="185">
        <v>0</v>
      </c>
      <c r="I74" s="103">
        <v>0</v>
      </c>
      <c r="J74" s="182">
        <v>0</v>
      </c>
      <c r="K74" s="185">
        <v>0</v>
      </c>
      <c r="L74" s="103">
        <v>0</v>
      </c>
      <c r="M74" s="182">
        <v>0</v>
      </c>
      <c r="N74" s="185">
        <v>0</v>
      </c>
      <c r="O74" s="103">
        <v>0</v>
      </c>
      <c r="P74" s="182">
        <v>0</v>
      </c>
      <c r="Q74" s="185">
        <v>0</v>
      </c>
      <c r="R74" s="103">
        <v>0</v>
      </c>
      <c r="S74" s="182">
        <v>0</v>
      </c>
      <c r="T74" s="185">
        <v>0</v>
      </c>
      <c r="U74" s="103">
        <v>1000</v>
      </c>
      <c r="V74" s="182">
        <v>89296.5</v>
      </c>
      <c r="W74" s="185">
        <v>8929.65</v>
      </c>
      <c r="X74" s="103">
        <v>110000</v>
      </c>
      <c r="Y74" s="182">
        <v>132639</v>
      </c>
      <c r="Z74" s="185">
        <v>120.58090909090909</v>
      </c>
      <c r="AA74" s="103">
        <v>132000</v>
      </c>
      <c r="AB74" s="182">
        <v>68059</v>
      </c>
      <c r="AC74" s="185">
        <v>51.55984848484848</v>
      </c>
      <c r="AD74" s="103">
        <v>75000</v>
      </c>
      <c r="AE74" s="182">
        <v>84745.425000000003</v>
      </c>
      <c r="AF74" s="185">
        <v>112.9939</v>
      </c>
      <c r="AG74" s="103">
        <v>82500</v>
      </c>
      <c r="AH74" s="182">
        <v>75913.816999999995</v>
      </c>
      <c r="AI74" s="185">
        <v>92.016747878787868</v>
      </c>
      <c r="AJ74" s="103">
        <v>89100</v>
      </c>
      <c r="AK74" s="182">
        <v>86045.974000000002</v>
      </c>
      <c r="AL74" s="185">
        <v>96.572361391694727</v>
      </c>
      <c r="AM74" s="103">
        <v>102088.08</v>
      </c>
      <c r="AN74" s="182">
        <v>79585.051000000007</v>
      </c>
      <c r="AO74" s="185">
        <v>77.957241433084064</v>
      </c>
      <c r="AP74" s="103">
        <v>79585</v>
      </c>
      <c r="AQ74" s="182">
        <v>121728.74800000001</v>
      </c>
      <c r="AR74" s="185">
        <v>152.95438587673559</v>
      </c>
      <c r="AS74" s="103">
        <v>79585</v>
      </c>
      <c r="AT74" s="182">
        <v>145143.92199999999</v>
      </c>
      <c r="AU74" s="185">
        <v>182.37597788527989</v>
      </c>
      <c r="AV74" s="103">
        <v>83166</v>
      </c>
      <c r="AW74" s="182">
        <v>172148</v>
      </c>
      <c r="AX74" s="185">
        <v>206.99324243080105</v>
      </c>
      <c r="AY74" s="103">
        <v>165630</v>
      </c>
      <c r="AZ74" s="182">
        <v>157007.79999999999</v>
      </c>
      <c r="BA74" s="185">
        <v>94.794300549417372</v>
      </c>
      <c r="BB74" s="103">
        <v>172255</v>
      </c>
      <c r="BC74" s="182">
        <v>142640</v>
      </c>
      <c r="BD74" s="185">
        <v>82.807465675887499</v>
      </c>
      <c r="BE74" s="103">
        <v>188102</v>
      </c>
      <c r="BF74" s="182">
        <v>170419</v>
      </c>
      <c r="BG74" s="185">
        <v>90.599249343441329</v>
      </c>
      <c r="BH74" s="103">
        <v>171348</v>
      </c>
      <c r="BI74" s="182">
        <v>130340.692</v>
      </c>
      <c r="BJ74" s="185">
        <v>76.067822209771919</v>
      </c>
      <c r="BK74" s="103">
        <v>181766</v>
      </c>
      <c r="BL74" s="182">
        <v>107336</v>
      </c>
      <c r="BM74" s="185">
        <v>59.051747851633415</v>
      </c>
      <c r="BN74" s="103">
        <v>126000</v>
      </c>
      <c r="BO74" s="182">
        <v>136285</v>
      </c>
      <c r="BP74" s="185">
        <v>108.1626984126984</v>
      </c>
      <c r="BQ74" s="103">
        <v>109180</v>
      </c>
      <c r="BR74" s="182">
        <v>172094</v>
      </c>
      <c r="BS74" s="185">
        <v>157.62410697930025</v>
      </c>
      <c r="BT74" s="103">
        <v>0</v>
      </c>
      <c r="BU74" s="182">
        <v>-133071.60500000001</v>
      </c>
      <c r="BV74" s="185">
        <v>0</v>
      </c>
      <c r="BW74" s="103">
        <v>0</v>
      </c>
      <c r="BX74" s="182">
        <v>0</v>
      </c>
      <c r="BY74" s="185">
        <v>0</v>
      </c>
      <c r="BZ74" s="103">
        <v>0</v>
      </c>
      <c r="CA74" s="182">
        <v>0</v>
      </c>
      <c r="CB74" s="185">
        <v>0</v>
      </c>
      <c r="CC74" s="103">
        <v>0</v>
      </c>
      <c r="CD74" s="182">
        <v>0</v>
      </c>
      <c r="CE74" s="185">
        <v>0</v>
      </c>
    </row>
    <row r="75" spans="1:83" ht="14.1" customHeight="1" x14ac:dyDescent="0.2">
      <c r="A75" s="384" t="s">
        <v>124</v>
      </c>
      <c r="B75" s="396" t="s">
        <v>570</v>
      </c>
      <c r="C75" s="103">
        <v>0</v>
      </c>
      <c r="D75" s="182">
        <v>0</v>
      </c>
      <c r="E75" s="185">
        <v>0</v>
      </c>
      <c r="F75" s="103">
        <v>0</v>
      </c>
      <c r="G75" s="182">
        <v>0</v>
      </c>
      <c r="H75" s="185">
        <v>0</v>
      </c>
      <c r="I75" s="103">
        <v>0</v>
      </c>
      <c r="J75" s="182">
        <v>0</v>
      </c>
      <c r="K75" s="185">
        <v>0</v>
      </c>
      <c r="L75" s="103">
        <v>0</v>
      </c>
      <c r="M75" s="182">
        <v>0</v>
      </c>
      <c r="N75" s="185">
        <v>0</v>
      </c>
      <c r="O75" s="103">
        <v>0</v>
      </c>
      <c r="P75" s="182">
        <v>0</v>
      </c>
      <c r="Q75" s="185">
        <v>0</v>
      </c>
      <c r="R75" s="103">
        <v>0</v>
      </c>
      <c r="S75" s="182">
        <v>0</v>
      </c>
      <c r="T75" s="185">
        <v>0</v>
      </c>
      <c r="U75" s="103">
        <v>0</v>
      </c>
      <c r="V75" s="182">
        <v>0</v>
      </c>
      <c r="W75" s="185">
        <v>0</v>
      </c>
      <c r="X75" s="103">
        <v>0</v>
      </c>
      <c r="Y75" s="182">
        <v>0</v>
      </c>
      <c r="Z75" s="185">
        <v>0</v>
      </c>
      <c r="AA75" s="103">
        <v>0</v>
      </c>
      <c r="AB75" s="182">
        <v>0</v>
      </c>
      <c r="AC75" s="185">
        <v>0</v>
      </c>
      <c r="AD75" s="103">
        <v>0</v>
      </c>
      <c r="AE75" s="182">
        <v>0</v>
      </c>
      <c r="AF75" s="185">
        <v>0</v>
      </c>
      <c r="AG75" s="103">
        <v>0</v>
      </c>
      <c r="AH75" s="182">
        <v>0</v>
      </c>
      <c r="AI75" s="185">
        <v>0</v>
      </c>
      <c r="AJ75" s="103">
        <v>8483978</v>
      </c>
      <c r="AK75" s="182">
        <v>8178176.2429999998</v>
      </c>
      <c r="AL75" s="185">
        <v>96.395538071880907</v>
      </c>
      <c r="AM75" s="103">
        <v>8717402.5199999996</v>
      </c>
      <c r="AN75" s="182">
        <v>9481743.3169999998</v>
      </c>
      <c r="AO75" s="185">
        <v>108.76798788683215</v>
      </c>
      <c r="AP75" s="103">
        <v>9318040.9010000005</v>
      </c>
      <c r="AQ75" s="182">
        <v>11299365.461999999</v>
      </c>
      <c r="AR75" s="185">
        <v>121.26331685008343</v>
      </c>
      <c r="AS75" s="103">
        <v>0</v>
      </c>
      <c r="AT75" s="182">
        <v>0</v>
      </c>
      <c r="AU75" s="185">
        <v>0</v>
      </c>
      <c r="AV75" s="103">
        <v>14153266</v>
      </c>
      <c r="AW75" s="182">
        <v>18206798</v>
      </c>
      <c r="AX75" s="185">
        <v>128.64025872190913</v>
      </c>
      <c r="AY75" s="103">
        <v>18382901</v>
      </c>
      <c r="AZ75" s="182">
        <v>22079266.899999999</v>
      </c>
      <c r="BA75" s="185">
        <v>120.10763099904634</v>
      </c>
      <c r="BB75" s="103">
        <v>21400226</v>
      </c>
      <c r="BC75" s="182">
        <v>26187213</v>
      </c>
      <c r="BD75" s="185">
        <v>122.36886189893508</v>
      </c>
      <c r="BE75" s="103">
        <v>26657840</v>
      </c>
      <c r="BF75" s="182">
        <v>30133223</v>
      </c>
      <c r="BG75" s="185">
        <v>113.03700149749567</v>
      </c>
      <c r="BH75" s="103">
        <v>31457706</v>
      </c>
      <c r="BI75" s="182">
        <v>29987842.144000001</v>
      </c>
      <c r="BJ75" s="185">
        <v>95.327491915653368</v>
      </c>
      <c r="BK75" s="103">
        <v>32592681</v>
      </c>
      <c r="BL75" s="182">
        <v>33081867</v>
      </c>
      <c r="BM75" s="185">
        <v>101.50090751969745</v>
      </c>
      <c r="BN75" s="103">
        <v>33655000</v>
      </c>
      <c r="BO75" s="182">
        <v>29573074</v>
      </c>
      <c r="BP75" s="185">
        <v>87.871264299509733</v>
      </c>
      <c r="BQ75" s="103">
        <v>28584363</v>
      </c>
      <c r="BR75" s="182">
        <v>32504975</v>
      </c>
      <c r="BS75" s="185">
        <v>113.71593272867406</v>
      </c>
      <c r="BT75" s="103">
        <v>32334015</v>
      </c>
      <c r="BU75" s="182">
        <v>33427681.182999998</v>
      </c>
      <c r="BV75" s="185">
        <v>103.38240142153703</v>
      </c>
      <c r="BW75" s="103">
        <v>34360053</v>
      </c>
      <c r="BX75" s="182">
        <v>33929220.240000002</v>
      </c>
      <c r="BY75" s="185">
        <v>98.746123121521393</v>
      </c>
      <c r="BZ75" s="103">
        <v>0</v>
      </c>
      <c r="CA75" s="182">
        <v>0</v>
      </c>
      <c r="CB75" s="185">
        <v>0</v>
      </c>
      <c r="CC75" s="103">
        <v>0</v>
      </c>
      <c r="CD75" s="182">
        <v>0</v>
      </c>
      <c r="CE75" s="185">
        <v>0</v>
      </c>
    </row>
    <row r="76" spans="1:83" ht="14.1" customHeight="1" x14ac:dyDescent="0.2">
      <c r="A76" s="384" t="s">
        <v>125</v>
      </c>
      <c r="B76" s="396" t="s">
        <v>126</v>
      </c>
      <c r="C76" s="103">
        <v>0</v>
      </c>
      <c r="D76" s="182">
        <v>0</v>
      </c>
      <c r="E76" s="185">
        <v>0</v>
      </c>
      <c r="F76" s="103">
        <v>0</v>
      </c>
      <c r="G76" s="182">
        <v>0</v>
      </c>
      <c r="H76" s="185">
        <v>0</v>
      </c>
      <c r="I76" s="103">
        <v>0</v>
      </c>
      <c r="J76" s="182">
        <v>0</v>
      </c>
      <c r="K76" s="185">
        <v>0</v>
      </c>
      <c r="L76" s="103">
        <v>0</v>
      </c>
      <c r="M76" s="182">
        <v>0</v>
      </c>
      <c r="N76" s="185">
        <v>0</v>
      </c>
      <c r="O76" s="103">
        <v>0</v>
      </c>
      <c r="P76" s="182">
        <v>0</v>
      </c>
      <c r="Q76" s="185">
        <v>0</v>
      </c>
      <c r="R76" s="103">
        <v>0</v>
      </c>
      <c r="S76" s="182">
        <v>0</v>
      </c>
      <c r="T76" s="185">
        <v>0</v>
      </c>
      <c r="U76" s="103">
        <v>0</v>
      </c>
      <c r="V76" s="182">
        <v>0</v>
      </c>
      <c r="W76" s="185">
        <v>0</v>
      </c>
      <c r="X76" s="103">
        <v>0</v>
      </c>
      <c r="Y76" s="182">
        <v>0</v>
      </c>
      <c r="Z76" s="185">
        <v>0</v>
      </c>
      <c r="AA76" s="103">
        <v>0</v>
      </c>
      <c r="AB76" s="182">
        <v>0</v>
      </c>
      <c r="AC76" s="185">
        <v>0</v>
      </c>
      <c r="AD76" s="103">
        <v>0</v>
      </c>
      <c r="AE76" s="182">
        <v>3998128.8840000001</v>
      </c>
      <c r="AF76" s="185">
        <v>0</v>
      </c>
      <c r="AG76" s="103">
        <v>4200000</v>
      </c>
      <c r="AH76" s="182">
        <v>7163869.0800000001</v>
      </c>
      <c r="AI76" s="185">
        <v>170.56831142857143</v>
      </c>
      <c r="AJ76" s="103">
        <v>0</v>
      </c>
      <c r="AK76" s="182">
        <v>0</v>
      </c>
      <c r="AL76" s="185">
        <v>0</v>
      </c>
      <c r="AM76" s="103">
        <v>0</v>
      </c>
      <c r="AN76" s="182">
        <v>0</v>
      </c>
      <c r="AO76" s="185">
        <v>0</v>
      </c>
      <c r="AP76" s="103">
        <v>0</v>
      </c>
      <c r="AQ76" s="182">
        <v>0</v>
      </c>
      <c r="AR76" s="185">
        <v>0</v>
      </c>
      <c r="AS76" s="103">
        <v>0</v>
      </c>
      <c r="AT76" s="182">
        <v>0</v>
      </c>
      <c r="AU76" s="185">
        <v>0</v>
      </c>
      <c r="AV76" s="103">
        <v>0</v>
      </c>
      <c r="AW76" s="182">
        <v>0</v>
      </c>
      <c r="AX76" s="185">
        <v>0</v>
      </c>
      <c r="AY76" s="103">
        <v>0</v>
      </c>
      <c r="AZ76" s="182">
        <v>0</v>
      </c>
      <c r="BA76" s="185">
        <v>0</v>
      </c>
      <c r="BB76" s="103">
        <v>0</v>
      </c>
      <c r="BC76" s="182">
        <v>0</v>
      </c>
      <c r="BD76" s="185">
        <v>0</v>
      </c>
      <c r="BE76" s="103">
        <v>0</v>
      </c>
      <c r="BF76" s="182">
        <v>0</v>
      </c>
      <c r="BG76" s="185">
        <v>0</v>
      </c>
      <c r="BH76" s="103">
        <v>0</v>
      </c>
      <c r="BI76" s="182">
        <v>0</v>
      </c>
      <c r="BJ76" s="185">
        <v>0</v>
      </c>
      <c r="BK76" s="103">
        <v>0</v>
      </c>
      <c r="BL76" s="182">
        <v>0</v>
      </c>
      <c r="BM76" s="185">
        <v>0</v>
      </c>
      <c r="BN76" s="103">
        <v>0</v>
      </c>
      <c r="BO76" s="182">
        <v>0</v>
      </c>
      <c r="BP76" s="185">
        <v>0</v>
      </c>
      <c r="BQ76" s="103">
        <v>0</v>
      </c>
      <c r="BR76" s="182">
        <v>0</v>
      </c>
      <c r="BS76" s="185">
        <v>0</v>
      </c>
      <c r="BT76" s="103">
        <v>0</v>
      </c>
      <c r="BU76" s="182">
        <v>0</v>
      </c>
      <c r="BV76" s="185">
        <v>0</v>
      </c>
      <c r="BW76" s="103">
        <v>0</v>
      </c>
      <c r="BX76" s="182">
        <v>0</v>
      </c>
      <c r="BY76" s="185">
        <v>0</v>
      </c>
      <c r="BZ76" s="103">
        <v>0</v>
      </c>
      <c r="CA76" s="182">
        <v>0</v>
      </c>
      <c r="CB76" s="185">
        <v>0</v>
      </c>
      <c r="CC76" s="103">
        <v>0</v>
      </c>
      <c r="CD76" s="182">
        <v>0</v>
      </c>
      <c r="CE76" s="185">
        <v>0</v>
      </c>
    </row>
    <row r="77" spans="1:83" ht="14.1" customHeight="1" x14ac:dyDescent="0.2">
      <c r="A77" s="384" t="s">
        <v>127</v>
      </c>
      <c r="B77" s="396" t="s">
        <v>128</v>
      </c>
      <c r="C77" s="103">
        <v>0</v>
      </c>
      <c r="D77" s="182">
        <v>0</v>
      </c>
      <c r="E77" s="185">
        <v>0</v>
      </c>
      <c r="F77" s="103">
        <v>0</v>
      </c>
      <c r="G77" s="182">
        <v>0</v>
      </c>
      <c r="H77" s="185">
        <v>0</v>
      </c>
      <c r="I77" s="103">
        <v>0</v>
      </c>
      <c r="J77" s="182">
        <v>0</v>
      </c>
      <c r="K77" s="185">
        <v>0</v>
      </c>
      <c r="L77" s="103">
        <v>0</v>
      </c>
      <c r="M77" s="182">
        <v>0</v>
      </c>
      <c r="N77" s="185">
        <v>0</v>
      </c>
      <c r="O77" s="103">
        <v>0</v>
      </c>
      <c r="P77" s="182">
        <v>0</v>
      </c>
      <c r="Q77" s="185">
        <v>0</v>
      </c>
      <c r="R77" s="103">
        <v>0</v>
      </c>
      <c r="S77" s="182">
        <v>0</v>
      </c>
      <c r="T77" s="185">
        <v>0</v>
      </c>
      <c r="U77" s="103">
        <v>0</v>
      </c>
      <c r="V77" s="182">
        <v>0</v>
      </c>
      <c r="W77" s="185">
        <v>0</v>
      </c>
      <c r="X77" s="103">
        <v>0</v>
      </c>
      <c r="Y77" s="182">
        <v>0</v>
      </c>
      <c r="Z77" s="185">
        <v>0</v>
      </c>
      <c r="AA77" s="103">
        <v>0</v>
      </c>
      <c r="AB77" s="182">
        <v>0</v>
      </c>
      <c r="AC77" s="185">
        <v>0</v>
      </c>
      <c r="AD77" s="103">
        <v>0</v>
      </c>
      <c r="AE77" s="182">
        <v>0</v>
      </c>
      <c r="AF77" s="185">
        <v>0</v>
      </c>
      <c r="AG77" s="103">
        <v>0</v>
      </c>
      <c r="AH77" s="182">
        <v>0</v>
      </c>
      <c r="AI77" s="185">
        <v>0</v>
      </c>
      <c r="AJ77" s="103">
        <v>0</v>
      </c>
      <c r="AK77" s="182">
        <v>0</v>
      </c>
      <c r="AL77" s="185">
        <v>0</v>
      </c>
      <c r="AM77" s="103">
        <v>0</v>
      </c>
      <c r="AN77" s="182">
        <v>0</v>
      </c>
      <c r="AO77" s="185">
        <v>0</v>
      </c>
      <c r="AP77" s="103">
        <v>0</v>
      </c>
      <c r="AQ77" s="182">
        <v>0</v>
      </c>
      <c r="AR77" s="185">
        <v>0</v>
      </c>
      <c r="AS77" s="103">
        <v>0</v>
      </c>
      <c r="AT77" s="182">
        <v>1202757.1100000001</v>
      </c>
      <c r="AU77" s="185">
        <v>0</v>
      </c>
      <c r="AV77" s="103">
        <v>2000000</v>
      </c>
      <c r="AW77" s="182">
        <v>10742733</v>
      </c>
      <c r="AX77" s="185">
        <v>537.13664999999992</v>
      </c>
      <c r="AY77" s="103">
        <v>10000000</v>
      </c>
      <c r="AZ77" s="182">
        <v>11401151.800000001</v>
      </c>
      <c r="BA77" s="185">
        <v>114.011518</v>
      </c>
      <c r="BB77" s="103">
        <v>4000000</v>
      </c>
      <c r="BC77" s="182">
        <v>9921512</v>
      </c>
      <c r="BD77" s="185">
        <v>248.0378</v>
      </c>
      <c r="BE77" s="103">
        <v>6500000</v>
      </c>
      <c r="BF77" s="182">
        <v>14346328</v>
      </c>
      <c r="BG77" s="185">
        <v>220.71273846153846</v>
      </c>
      <c r="BH77" s="103">
        <v>16184336</v>
      </c>
      <c r="BI77" s="182">
        <v>10101166.162</v>
      </c>
      <c r="BJ77" s="185">
        <v>62.413225738763714</v>
      </c>
      <c r="BK77" s="103">
        <v>10882367</v>
      </c>
      <c r="BL77" s="182">
        <v>23990029</v>
      </c>
      <c r="BM77" s="185">
        <v>220.448630339337</v>
      </c>
      <c r="BN77" s="103">
        <v>20552000</v>
      </c>
      <c r="BO77" s="182">
        <v>33588776</v>
      </c>
      <c r="BP77" s="185">
        <v>163.43312572985599</v>
      </c>
      <c r="BQ77" s="103">
        <v>8420449</v>
      </c>
      <c r="BR77" s="182">
        <v>7083842</v>
      </c>
      <c r="BS77" s="185">
        <v>84.126654053720884</v>
      </c>
      <c r="BT77" s="103">
        <v>9550174</v>
      </c>
      <c r="BU77" s="182">
        <v>7863507.0039999997</v>
      </c>
      <c r="BV77" s="185">
        <v>82.338887270535594</v>
      </c>
      <c r="BW77" s="103">
        <v>9868000</v>
      </c>
      <c r="BX77" s="182">
        <v>11629597</v>
      </c>
      <c r="BY77" s="185">
        <v>117.85161126874746</v>
      </c>
      <c r="BZ77" s="103">
        <v>0</v>
      </c>
      <c r="CA77" s="182">
        <v>0</v>
      </c>
      <c r="CB77" s="185">
        <v>0</v>
      </c>
      <c r="CC77" s="103">
        <v>0</v>
      </c>
      <c r="CD77" s="182">
        <v>0</v>
      </c>
      <c r="CE77" s="185">
        <v>0</v>
      </c>
    </row>
    <row r="78" spans="1:83" ht="14.1" customHeight="1" x14ac:dyDescent="0.2">
      <c r="A78" s="384" t="s">
        <v>129</v>
      </c>
      <c r="B78" s="396" t="s">
        <v>130</v>
      </c>
      <c r="C78" s="103">
        <v>0</v>
      </c>
      <c r="D78" s="182">
        <v>0</v>
      </c>
      <c r="E78" s="185">
        <v>0</v>
      </c>
      <c r="F78" s="103">
        <v>0</v>
      </c>
      <c r="G78" s="182">
        <v>0</v>
      </c>
      <c r="H78" s="185">
        <v>0</v>
      </c>
      <c r="I78" s="103">
        <v>0</v>
      </c>
      <c r="J78" s="182">
        <v>0</v>
      </c>
      <c r="K78" s="185">
        <v>0</v>
      </c>
      <c r="L78" s="103">
        <v>0</v>
      </c>
      <c r="M78" s="182">
        <v>0</v>
      </c>
      <c r="N78" s="185">
        <v>0</v>
      </c>
      <c r="O78" s="103">
        <v>0</v>
      </c>
      <c r="P78" s="182">
        <v>0</v>
      </c>
      <c r="Q78" s="185">
        <v>0</v>
      </c>
      <c r="R78" s="103">
        <v>0</v>
      </c>
      <c r="S78" s="182">
        <v>0</v>
      </c>
      <c r="T78" s="185">
        <v>0</v>
      </c>
      <c r="U78" s="103">
        <v>0</v>
      </c>
      <c r="V78" s="182">
        <v>0</v>
      </c>
      <c r="W78" s="185">
        <v>0</v>
      </c>
      <c r="X78" s="103">
        <v>0</v>
      </c>
      <c r="Y78" s="182">
        <v>0</v>
      </c>
      <c r="Z78" s="185">
        <v>0</v>
      </c>
      <c r="AA78" s="103">
        <v>0</v>
      </c>
      <c r="AB78" s="182">
        <v>0</v>
      </c>
      <c r="AC78" s="185">
        <v>0</v>
      </c>
      <c r="AD78" s="103">
        <v>0</v>
      </c>
      <c r="AE78" s="182">
        <v>0</v>
      </c>
      <c r="AF78" s="185">
        <v>0</v>
      </c>
      <c r="AG78" s="103">
        <v>0</v>
      </c>
      <c r="AH78" s="182">
        <v>0</v>
      </c>
      <c r="AI78" s="185">
        <v>0</v>
      </c>
      <c r="AJ78" s="103">
        <v>356400</v>
      </c>
      <c r="AK78" s="182">
        <v>402814.90500000003</v>
      </c>
      <c r="AL78" s="185">
        <v>113.02326178451179</v>
      </c>
      <c r="AM78" s="103">
        <v>318407.76</v>
      </c>
      <c r="AN78" s="182">
        <v>1107045.6470000001</v>
      </c>
      <c r="AO78" s="185">
        <v>347.68174211583289</v>
      </c>
      <c r="AP78" s="103">
        <v>337511.42</v>
      </c>
      <c r="AQ78" s="182">
        <v>748673.90399999998</v>
      </c>
      <c r="AR78" s="185">
        <v>221.82179909645723</v>
      </c>
      <c r="AS78" s="103">
        <v>757073.82799999998</v>
      </c>
      <c r="AT78" s="182">
        <v>1593860.611</v>
      </c>
      <c r="AU78" s="185">
        <v>210.5290860748128</v>
      </c>
      <c r="AV78" s="103">
        <v>791142</v>
      </c>
      <c r="AW78" s="182">
        <v>1620298</v>
      </c>
      <c r="AX78" s="185">
        <v>204.80495284032449</v>
      </c>
      <c r="AY78" s="103">
        <v>1748864</v>
      </c>
      <c r="AZ78" s="182">
        <v>1528576.1</v>
      </c>
      <c r="BA78" s="185">
        <v>87.403943359803861</v>
      </c>
      <c r="BB78" s="103">
        <v>1818819</v>
      </c>
      <c r="BC78" s="182">
        <v>2073754</v>
      </c>
      <c r="BD78" s="185">
        <v>114.01651291304961</v>
      </c>
      <c r="BE78" s="103">
        <v>1986150</v>
      </c>
      <c r="BF78" s="182">
        <v>2296327</v>
      </c>
      <c r="BG78" s="185">
        <v>115.61699770913576</v>
      </c>
      <c r="BH78" s="103">
        <v>2451548</v>
      </c>
      <c r="BI78" s="182">
        <v>2060717.2620000001</v>
      </c>
      <c r="BJ78" s="185">
        <v>84.057797848543046</v>
      </c>
      <c r="BK78" s="103">
        <v>2510219</v>
      </c>
      <c r="BL78" s="182">
        <v>2596442</v>
      </c>
      <c r="BM78" s="185">
        <v>103.43487958620344</v>
      </c>
      <c r="BN78" s="103">
        <v>2920000</v>
      </c>
      <c r="BO78" s="182">
        <v>3051071</v>
      </c>
      <c r="BP78" s="185">
        <v>104.48873287671232</v>
      </c>
      <c r="BQ78" s="103">
        <v>3376411</v>
      </c>
      <c r="BR78" s="182">
        <v>3090060</v>
      </c>
      <c r="BS78" s="185">
        <v>91.519071582221471</v>
      </c>
      <c r="BT78" s="103">
        <v>3108073</v>
      </c>
      <c r="BU78" s="182">
        <v>2903424.4559999998</v>
      </c>
      <c r="BV78" s="185">
        <v>93.415581165564632</v>
      </c>
      <c r="BW78" s="103">
        <v>3092002</v>
      </c>
      <c r="BX78" s="182">
        <v>3616509.6239999998</v>
      </c>
      <c r="BY78" s="185">
        <v>116.96336625914212</v>
      </c>
      <c r="BZ78" s="103">
        <v>0</v>
      </c>
      <c r="CA78" s="182">
        <v>0</v>
      </c>
      <c r="CB78" s="185">
        <v>0</v>
      </c>
      <c r="CC78" s="103">
        <v>0</v>
      </c>
      <c r="CD78" s="182">
        <v>0</v>
      </c>
      <c r="CE78" s="185">
        <v>0</v>
      </c>
    </row>
    <row r="79" spans="1:83" ht="14.1" customHeight="1" x14ac:dyDescent="0.2">
      <c r="A79" s="384" t="s">
        <v>131</v>
      </c>
      <c r="B79" s="396" t="s">
        <v>132</v>
      </c>
      <c r="C79" s="103">
        <v>0</v>
      </c>
      <c r="D79" s="182">
        <v>0</v>
      </c>
      <c r="E79" s="185">
        <v>0</v>
      </c>
      <c r="F79" s="103">
        <v>0</v>
      </c>
      <c r="G79" s="182">
        <v>0</v>
      </c>
      <c r="H79" s="185">
        <v>0</v>
      </c>
      <c r="I79" s="103">
        <v>0</v>
      </c>
      <c r="J79" s="182">
        <v>0</v>
      </c>
      <c r="K79" s="185">
        <v>0</v>
      </c>
      <c r="L79" s="103">
        <v>0</v>
      </c>
      <c r="M79" s="182">
        <v>0</v>
      </c>
      <c r="N79" s="185">
        <v>0</v>
      </c>
      <c r="O79" s="103">
        <v>0</v>
      </c>
      <c r="P79" s="182">
        <v>0</v>
      </c>
      <c r="Q79" s="185">
        <v>0</v>
      </c>
      <c r="R79" s="103">
        <v>0</v>
      </c>
      <c r="S79" s="182">
        <v>0</v>
      </c>
      <c r="T79" s="185">
        <v>0</v>
      </c>
      <c r="U79" s="103">
        <v>0</v>
      </c>
      <c r="V79" s="182">
        <v>0</v>
      </c>
      <c r="W79" s="185">
        <v>0</v>
      </c>
      <c r="X79" s="103">
        <v>0</v>
      </c>
      <c r="Y79" s="182">
        <v>0</v>
      </c>
      <c r="Z79" s="185">
        <v>0</v>
      </c>
      <c r="AA79" s="103">
        <v>0</v>
      </c>
      <c r="AB79" s="182">
        <v>0</v>
      </c>
      <c r="AC79" s="185">
        <v>0</v>
      </c>
      <c r="AD79" s="103">
        <v>0</v>
      </c>
      <c r="AE79" s="182">
        <v>0</v>
      </c>
      <c r="AF79" s="185">
        <v>0</v>
      </c>
      <c r="AG79" s="103">
        <v>0</v>
      </c>
      <c r="AH79" s="182">
        <v>0</v>
      </c>
      <c r="AI79" s="185">
        <v>0</v>
      </c>
      <c r="AJ79" s="103">
        <v>0</v>
      </c>
      <c r="AK79" s="182">
        <v>0</v>
      </c>
      <c r="AL79" s="185">
        <v>0</v>
      </c>
      <c r="AM79" s="103">
        <v>0</v>
      </c>
      <c r="AN79" s="182">
        <v>0</v>
      </c>
      <c r="AO79" s="185">
        <v>0</v>
      </c>
      <c r="AP79" s="103">
        <v>0</v>
      </c>
      <c r="AQ79" s="182">
        <v>0</v>
      </c>
      <c r="AR79" s="185">
        <v>0</v>
      </c>
      <c r="AS79" s="103">
        <v>0</v>
      </c>
      <c r="AT79" s="182">
        <v>0</v>
      </c>
      <c r="AU79" s="185">
        <v>0</v>
      </c>
      <c r="AV79" s="103">
        <v>0</v>
      </c>
      <c r="AW79" s="182">
        <v>0</v>
      </c>
      <c r="AX79" s="185">
        <v>0</v>
      </c>
      <c r="AY79" s="103">
        <v>0</v>
      </c>
      <c r="AZ79" s="182">
        <v>0</v>
      </c>
      <c r="BA79" s="185">
        <v>0</v>
      </c>
      <c r="BB79" s="103">
        <v>0</v>
      </c>
      <c r="BC79" s="182">
        <v>0</v>
      </c>
      <c r="BD79" s="185">
        <v>0</v>
      </c>
      <c r="BE79" s="103">
        <v>0</v>
      </c>
      <c r="BF79" s="182">
        <v>0</v>
      </c>
      <c r="BG79" s="185">
        <v>0</v>
      </c>
      <c r="BH79" s="103">
        <v>0</v>
      </c>
      <c r="BI79" s="182">
        <v>0</v>
      </c>
      <c r="BJ79" s="185">
        <v>0</v>
      </c>
      <c r="BK79" s="103">
        <v>0</v>
      </c>
      <c r="BL79" s="182">
        <v>0</v>
      </c>
      <c r="BM79" s="185">
        <v>0</v>
      </c>
      <c r="BN79" s="103">
        <v>0</v>
      </c>
      <c r="BO79" s="182">
        <v>0</v>
      </c>
      <c r="BP79" s="185">
        <v>0</v>
      </c>
      <c r="BQ79" s="103">
        <v>0</v>
      </c>
      <c r="BR79" s="182">
        <v>0</v>
      </c>
      <c r="BS79" s="185">
        <v>0</v>
      </c>
      <c r="BT79" s="103">
        <v>0</v>
      </c>
      <c r="BU79" s="182">
        <v>0</v>
      </c>
      <c r="BV79" s="185">
        <v>0</v>
      </c>
      <c r="BW79" s="103">
        <v>0</v>
      </c>
      <c r="BX79" s="182">
        <v>0</v>
      </c>
      <c r="BY79" s="185">
        <v>0</v>
      </c>
      <c r="BZ79" s="103">
        <v>0</v>
      </c>
      <c r="CA79" s="182">
        <v>0</v>
      </c>
      <c r="CB79" s="185">
        <v>0</v>
      </c>
      <c r="CC79" s="103">
        <v>0</v>
      </c>
      <c r="CD79" s="182">
        <v>0</v>
      </c>
      <c r="CE79" s="185">
        <v>0</v>
      </c>
    </row>
    <row r="80" spans="1:83" ht="14.1" customHeight="1" x14ac:dyDescent="0.2">
      <c r="A80" s="384" t="s">
        <v>133</v>
      </c>
      <c r="B80" s="396" t="s">
        <v>228</v>
      </c>
      <c r="C80" s="103">
        <v>0</v>
      </c>
      <c r="D80" s="182">
        <v>0</v>
      </c>
      <c r="E80" s="185">
        <v>0</v>
      </c>
      <c r="F80" s="103">
        <v>0</v>
      </c>
      <c r="G80" s="182">
        <v>0</v>
      </c>
      <c r="H80" s="185">
        <v>0</v>
      </c>
      <c r="I80" s="103">
        <v>0</v>
      </c>
      <c r="J80" s="182">
        <v>0</v>
      </c>
      <c r="K80" s="185">
        <v>0</v>
      </c>
      <c r="L80" s="103">
        <v>0</v>
      </c>
      <c r="M80" s="182">
        <v>0</v>
      </c>
      <c r="N80" s="185">
        <v>0</v>
      </c>
      <c r="O80" s="103">
        <v>0</v>
      </c>
      <c r="P80" s="182">
        <v>0</v>
      </c>
      <c r="Q80" s="185">
        <v>0</v>
      </c>
      <c r="R80" s="103">
        <v>0</v>
      </c>
      <c r="S80" s="182">
        <v>0</v>
      </c>
      <c r="T80" s="185">
        <v>0</v>
      </c>
      <c r="U80" s="103">
        <v>0</v>
      </c>
      <c r="V80" s="182">
        <v>0</v>
      </c>
      <c r="W80" s="185">
        <v>0</v>
      </c>
      <c r="X80" s="103">
        <v>0</v>
      </c>
      <c r="Y80" s="182">
        <v>0</v>
      </c>
      <c r="Z80" s="185">
        <v>0</v>
      </c>
      <c r="AA80" s="103">
        <v>0</v>
      </c>
      <c r="AB80" s="182">
        <v>0</v>
      </c>
      <c r="AC80" s="185">
        <v>0</v>
      </c>
      <c r="AD80" s="103">
        <v>0</v>
      </c>
      <c r="AE80" s="182">
        <v>0</v>
      </c>
      <c r="AF80" s="185">
        <v>0</v>
      </c>
      <c r="AG80" s="103">
        <v>0</v>
      </c>
      <c r="AH80" s="182">
        <v>0</v>
      </c>
      <c r="AI80" s="185">
        <v>0</v>
      </c>
      <c r="AJ80" s="103">
        <v>0</v>
      </c>
      <c r="AK80" s="182">
        <v>0</v>
      </c>
      <c r="AL80" s="185">
        <v>0</v>
      </c>
      <c r="AM80" s="103">
        <v>0</v>
      </c>
      <c r="AN80" s="182">
        <v>0</v>
      </c>
      <c r="AO80" s="185">
        <v>0</v>
      </c>
      <c r="AP80" s="103">
        <v>1240000</v>
      </c>
      <c r="AQ80" s="182">
        <v>815672.31400000001</v>
      </c>
      <c r="AR80" s="185">
        <v>65.780025322580656</v>
      </c>
      <c r="AS80" s="103">
        <v>500000</v>
      </c>
      <c r="AT80" s="182">
        <v>1010710.123</v>
      </c>
      <c r="AU80" s="185">
        <v>202.14202459999998</v>
      </c>
      <c r="AV80" s="103">
        <v>522500</v>
      </c>
      <c r="AW80" s="182">
        <v>1331566</v>
      </c>
      <c r="AX80" s="185">
        <v>254.84516746411484</v>
      </c>
      <c r="AY80" s="103">
        <v>1109002</v>
      </c>
      <c r="AZ80" s="182">
        <v>2139617.9</v>
      </c>
      <c r="BA80" s="185">
        <v>192.93183420769304</v>
      </c>
      <c r="BB80" s="103">
        <v>1786433</v>
      </c>
      <c r="BC80" s="182">
        <v>1908336</v>
      </c>
      <c r="BD80" s="185">
        <v>106.82382154830323</v>
      </c>
      <c r="BE80" s="103">
        <v>1950785</v>
      </c>
      <c r="BF80" s="182">
        <v>2347001</v>
      </c>
      <c r="BG80" s="185">
        <v>120.3105929151598</v>
      </c>
      <c r="BH80" s="103">
        <v>2292412</v>
      </c>
      <c r="BI80" s="182">
        <v>1253800.1910000001</v>
      </c>
      <c r="BJ80" s="185">
        <v>54.693492749121887</v>
      </c>
      <c r="BK80" s="103">
        <v>1316411</v>
      </c>
      <c r="BL80" s="182">
        <v>2756701</v>
      </c>
      <c r="BM80" s="185">
        <v>209.41035892285922</v>
      </c>
      <c r="BN80" s="103">
        <v>3622000</v>
      </c>
      <c r="BO80" s="182">
        <v>3432314</v>
      </c>
      <c r="BP80" s="185">
        <v>94.762948647156264</v>
      </c>
      <c r="BQ80" s="103">
        <v>3178438</v>
      </c>
      <c r="BR80" s="182">
        <v>3615179</v>
      </c>
      <c r="BS80" s="185">
        <v>113.74074309456405</v>
      </c>
      <c r="BT80" s="103">
        <v>3421112</v>
      </c>
      <c r="BU80" s="182">
        <v>3528321.71</v>
      </c>
      <c r="BV80" s="185">
        <v>103.13376790938152</v>
      </c>
      <c r="BW80" s="103">
        <v>4170246</v>
      </c>
      <c r="BX80" s="182">
        <v>3653185.3670000001</v>
      </c>
      <c r="BY80" s="185">
        <v>87.601195876694078</v>
      </c>
      <c r="BZ80" s="103">
        <v>0</v>
      </c>
      <c r="CA80" s="182">
        <v>0</v>
      </c>
      <c r="CB80" s="185">
        <v>0</v>
      </c>
      <c r="CC80" s="103">
        <v>0</v>
      </c>
      <c r="CD80" s="182">
        <v>0</v>
      </c>
      <c r="CE80" s="185">
        <v>0</v>
      </c>
    </row>
    <row r="81" spans="1:83" ht="14.1" customHeight="1" x14ac:dyDescent="0.2">
      <c r="A81" s="384" t="s">
        <v>322</v>
      </c>
      <c r="B81" s="396" t="s">
        <v>229</v>
      </c>
      <c r="C81" s="103">
        <v>0</v>
      </c>
      <c r="D81" s="182">
        <v>0</v>
      </c>
      <c r="E81" s="185">
        <v>0</v>
      </c>
      <c r="F81" s="103">
        <v>0</v>
      </c>
      <c r="G81" s="182">
        <v>0</v>
      </c>
      <c r="H81" s="185">
        <v>0</v>
      </c>
      <c r="I81" s="103">
        <v>0</v>
      </c>
      <c r="J81" s="182">
        <v>0</v>
      </c>
      <c r="K81" s="185">
        <v>0</v>
      </c>
      <c r="L81" s="103">
        <v>0</v>
      </c>
      <c r="M81" s="182">
        <v>0</v>
      </c>
      <c r="N81" s="185">
        <v>0</v>
      </c>
      <c r="O81" s="103">
        <v>0</v>
      </c>
      <c r="P81" s="182">
        <v>0</v>
      </c>
      <c r="Q81" s="185">
        <v>0</v>
      </c>
      <c r="R81" s="103">
        <v>0</v>
      </c>
      <c r="S81" s="182">
        <v>0</v>
      </c>
      <c r="T81" s="185">
        <v>0</v>
      </c>
      <c r="U81" s="103">
        <v>0</v>
      </c>
      <c r="V81" s="182">
        <v>0</v>
      </c>
      <c r="W81" s="185">
        <v>0</v>
      </c>
      <c r="X81" s="103">
        <v>0</v>
      </c>
      <c r="Y81" s="182">
        <v>0</v>
      </c>
      <c r="Z81" s="185">
        <v>0</v>
      </c>
      <c r="AA81" s="103">
        <v>0</v>
      </c>
      <c r="AB81" s="182">
        <v>0</v>
      </c>
      <c r="AC81" s="185">
        <v>0</v>
      </c>
      <c r="AD81" s="103">
        <v>0</v>
      </c>
      <c r="AE81" s="182">
        <v>0</v>
      </c>
      <c r="AF81" s="185">
        <v>0</v>
      </c>
      <c r="AG81" s="103">
        <v>0</v>
      </c>
      <c r="AH81" s="182">
        <v>0</v>
      </c>
      <c r="AI81" s="185">
        <v>0</v>
      </c>
      <c r="AJ81" s="103">
        <v>0</v>
      </c>
      <c r="AK81" s="182">
        <v>0</v>
      </c>
      <c r="AL81" s="185">
        <v>0</v>
      </c>
      <c r="AM81" s="103">
        <v>0</v>
      </c>
      <c r="AN81" s="182">
        <v>0</v>
      </c>
      <c r="AO81" s="185">
        <v>0</v>
      </c>
      <c r="AP81" s="103">
        <v>636854.91299999994</v>
      </c>
      <c r="AQ81" s="182">
        <v>636854.91299999994</v>
      </c>
      <c r="AR81" s="185">
        <v>100</v>
      </c>
      <c r="AS81" s="103">
        <v>0</v>
      </c>
      <c r="AT81" s="182">
        <v>0</v>
      </c>
      <c r="AU81" s="185">
        <v>0</v>
      </c>
      <c r="AV81" s="103">
        <v>651555</v>
      </c>
      <c r="AW81" s="182">
        <v>901115</v>
      </c>
      <c r="AX81" s="185">
        <v>138.30221546914689</v>
      </c>
      <c r="AY81" s="103">
        <v>684134</v>
      </c>
      <c r="AZ81" s="182">
        <v>1186708.8</v>
      </c>
      <c r="BA81" s="185">
        <v>173.46145638135221</v>
      </c>
      <c r="BB81" s="103">
        <v>1234176</v>
      </c>
      <c r="BC81" s="182">
        <v>1171004</v>
      </c>
      <c r="BD81" s="185">
        <v>94.881443165318402</v>
      </c>
      <c r="BE81" s="103">
        <v>1347720</v>
      </c>
      <c r="BF81" s="182">
        <v>2023706</v>
      </c>
      <c r="BG81" s="185">
        <v>150.15774790015729</v>
      </c>
      <c r="BH81" s="103">
        <v>1283514</v>
      </c>
      <c r="BI81" s="182">
        <v>2419050.4160000002</v>
      </c>
      <c r="BJ81" s="185">
        <v>188.47090222623206</v>
      </c>
      <c r="BK81" s="103">
        <v>626834</v>
      </c>
      <c r="BL81" s="182">
        <v>1994273</v>
      </c>
      <c r="BM81" s="185">
        <v>318.15010034554604</v>
      </c>
      <c r="BN81" s="103">
        <v>1994000</v>
      </c>
      <c r="BO81" s="182">
        <v>2368204</v>
      </c>
      <c r="BP81" s="185">
        <v>118.76649949849549</v>
      </c>
      <c r="BQ81" s="103">
        <v>2471392</v>
      </c>
      <c r="BR81" s="182">
        <v>2471392</v>
      </c>
      <c r="BS81" s="185">
        <v>100</v>
      </c>
      <c r="BT81" s="103">
        <v>1489165.625</v>
      </c>
      <c r="BU81" s="182">
        <v>2713911.071</v>
      </c>
      <c r="BV81" s="185">
        <v>182.24373605185789</v>
      </c>
      <c r="BW81" s="103">
        <v>2850844</v>
      </c>
      <c r="BX81" s="182">
        <v>2991632.2889999999</v>
      </c>
      <c r="BY81" s="185">
        <v>104.93847748245781</v>
      </c>
      <c r="BZ81" s="103">
        <v>0</v>
      </c>
      <c r="CA81" s="182">
        <v>0</v>
      </c>
      <c r="CB81" s="185">
        <v>0</v>
      </c>
      <c r="CC81" s="103">
        <v>0</v>
      </c>
      <c r="CD81" s="182">
        <v>0</v>
      </c>
      <c r="CE81" s="185">
        <v>0</v>
      </c>
    </row>
    <row r="82" spans="1:83" ht="21" x14ac:dyDescent="0.2">
      <c r="A82" s="384"/>
      <c r="B82" s="380" t="s">
        <v>384</v>
      </c>
      <c r="C82" s="103">
        <v>0</v>
      </c>
      <c r="D82" s="182">
        <v>0</v>
      </c>
      <c r="E82" s="185">
        <v>0</v>
      </c>
      <c r="F82" s="103">
        <v>0</v>
      </c>
      <c r="G82" s="182">
        <v>0</v>
      </c>
      <c r="H82" s="185">
        <v>0</v>
      </c>
      <c r="I82" s="103">
        <v>0</v>
      </c>
      <c r="J82" s="182">
        <v>0</v>
      </c>
      <c r="K82" s="185">
        <v>0</v>
      </c>
      <c r="L82" s="103">
        <v>0</v>
      </c>
      <c r="M82" s="182">
        <v>0</v>
      </c>
      <c r="N82" s="185">
        <v>0</v>
      </c>
      <c r="O82" s="103">
        <v>0</v>
      </c>
      <c r="P82" s="182">
        <v>0</v>
      </c>
      <c r="Q82" s="185">
        <v>0</v>
      </c>
      <c r="R82" s="103">
        <v>0</v>
      </c>
      <c r="S82" s="182">
        <v>0</v>
      </c>
      <c r="T82" s="185">
        <v>0</v>
      </c>
      <c r="U82" s="103">
        <v>0</v>
      </c>
      <c r="V82" s="182">
        <v>0</v>
      </c>
      <c r="W82" s="185">
        <v>0</v>
      </c>
      <c r="X82" s="103">
        <v>0</v>
      </c>
      <c r="Y82" s="182">
        <v>0</v>
      </c>
      <c r="Z82" s="185">
        <v>0</v>
      </c>
      <c r="AA82" s="103">
        <v>0</v>
      </c>
      <c r="AB82" s="182">
        <v>0</v>
      </c>
      <c r="AC82" s="185">
        <v>0</v>
      </c>
      <c r="AD82" s="103">
        <v>0</v>
      </c>
      <c r="AE82" s="182">
        <v>0</v>
      </c>
      <c r="AF82" s="185">
        <v>0</v>
      </c>
      <c r="AG82" s="103">
        <v>0</v>
      </c>
      <c r="AH82" s="182">
        <v>0</v>
      </c>
      <c r="AI82" s="185">
        <v>0</v>
      </c>
      <c r="AJ82" s="103">
        <v>0</v>
      </c>
      <c r="AK82" s="182">
        <v>0</v>
      </c>
      <c r="AL82" s="185">
        <v>0</v>
      </c>
      <c r="AM82" s="103">
        <v>0</v>
      </c>
      <c r="AN82" s="182">
        <v>0</v>
      </c>
      <c r="AO82" s="185">
        <v>0</v>
      </c>
      <c r="AP82" s="103">
        <v>0</v>
      </c>
      <c r="AQ82" s="182">
        <v>0</v>
      </c>
      <c r="AR82" s="185">
        <v>0</v>
      </c>
      <c r="AS82" s="103">
        <v>0</v>
      </c>
      <c r="AT82" s="182">
        <v>0</v>
      </c>
      <c r="AU82" s="185">
        <v>0</v>
      </c>
      <c r="AV82" s="103">
        <v>0</v>
      </c>
      <c r="AW82" s="182">
        <v>0</v>
      </c>
      <c r="AX82" s="185">
        <v>0</v>
      </c>
      <c r="AY82" s="103">
        <v>342067</v>
      </c>
      <c r="AZ82" s="182">
        <v>593354.4</v>
      </c>
      <c r="BA82" s="185">
        <v>173.46145638135221</v>
      </c>
      <c r="BB82" s="103">
        <v>617088</v>
      </c>
      <c r="BC82" s="182">
        <v>585502</v>
      </c>
      <c r="BD82" s="185">
        <v>94.881443165318402</v>
      </c>
      <c r="BE82" s="103">
        <v>673860</v>
      </c>
      <c r="BF82" s="182">
        <v>1011853</v>
      </c>
      <c r="BG82" s="185">
        <v>150.15774790015729</v>
      </c>
      <c r="BH82" s="103">
        <v>641757</v>
      </c>
      <c r="BI82" s="182">
        <v>1209525.2080000001</v>
      </c>
      <c r="BJ82" s="185">
        <v>188.47090222623206</v>
      </c>
      <c r="BK82" s="103">
        <v>313417</v>
      </c>
      <c r="BL82" s="182">
        <v>996486</v>
      </c>
      <c r="BM82" s="185">
        <v>317.94254938309024</v>
      </c>
      <c r="BN82" s="103">
        <v>997000</v>
      </c>
      <c r="BO82" s="182">
        <v>1184102</v>
      </c>
      <c r="BP82" s="185">
        <v>118.76649949849549</v>
      </c>
      <c r="BQ82" s="103">
        <v>1235696</v>
      </c>
      <c r="BR82" s="182">
        <v>1235696</v>
      </c>
      <c r="BS82" s="185">
        <v>100</v>
      </c>
      <c r="BT82" s="103">
        <v>129557</v>
      </c>
      <c r="BU82" s="182">
        <v>1372339.45</v>
      </c>
      <c r="BV82" s="185">
        <v>1059.255347067314</v>
      </c>
      <c r="BW82" s="103">
        <v>1425422</v>
      </c>
      <c r="BX82" s="182">
        <v>1501087.672</v>
      </c>
      <c r="BY82" s="185">
        <v>105.30829971755733</v>
      </c>
      <c r="BZ82" s="103">
        <v>0</v>
      </c>
      <c r="CA82" s="182">
        <v>0</v>
      </c>
      <c r="CB82" s="185">
        <v>0</v>
      </c>
      <c r="CC82" s="103">
        <v>0</v>
      </c>
      <c r="CD82" s="182">
        <v>0</v>
      </c>
      <c r="CE82" s="185">
        <v>0</v>
      </c>
    </row>
    <row r="83" spans="1:83" ht="14.1" customHeight="1" x14ac:dyDescent="0.2">
      <c r="A83" s="384"/>
      <c r="B83" s="380" t="s">
        <v>385</v>
      </c>
      <c r="C83" s="103">
        <v>0</v>
      </c>
      <c r="D83" s="182">
        <v>0</v>
      </c>
      <c r="E83" s="185">
        <v>0</v>
      </c>
      <c r="F83" s="103">
        <v>0</v>
      </c>
      <c r="G83" s="182">
        <v>0</v>
      </c>
      <c r="H83" s="185">
        <v>0</v>
      </c>
      <c r="I83" s="103">
        <v>0</v>
      </c>
      <c r="J83" s="182">
        <v>0</v>
      </c>
      <c r="K83" s="185">
        <v>0</v>
      </c>
      <c r="L83" s="103">
        <v>0</v>
      </c>
      <c r="M83" s="182">
        <v>0</v>
      </c>
      <c r="N83" s="185">
        <v>0</v>
      </c>
      <c r="O83" s="103">
        <v>0</v>
      </c>
      <c r="P83" s="182">
        <v>0</v>
      </c>
      <c r="Q83" s="185">
        <v>0</v>
      </c>
      <c r="R83" s="103">
        <v>0</v>
      </c>
      <c r="S83" s="182">
        <v>0</v>
      </c>
      <c r="T83" s="185">
        <v>0</v>
      </c>
      <c r="U83" s="103">
        <v>0</v>
      </c>
      <c r="V83" s="182">
        <v>0</v>
      </c>
      <c r="W83" s="185">
        <v>0</v>
      </c>
      <c r="X83" s="103">
        <v>0</v>
      </c>
      <c r="Y83" s="182">
        <v>0</v>
      </c>
      <c r="Z83" s="185">
        <v>0</v>
      </c>
      <c r="AA83" s="103">
        <v>0</v>
      </c>
      <c r="AB83" s="182">
        <v>0</v>
      </c>
      <c r="AC83" s="185">
        <v>0</v>
      </c>
      <c r="AD83" s="103">
        <v>0</v>
      </c>
      <c r="AE83" s="182">
        <v>0</v>
      </c>
      <c r="AF83" s="185">
        <v>0</v>
      </c>
      <c r="AG83" s="103">
        <v>0</v>
      </c>
      <c r="AH83" s="182">
        <v>0</v>
      </c>
      <c r="AI83" s="185">
        <v>0</v>
      </c>
      <c r="AJ83" s="103">
        <v>0</v>
      </c>
      <c r="AK83" s="182">
        <v>0</v>
      </c>
      <c r="AL83" s="185">
        <v>0</v>
      </c>
      <c r="AM83" s="103">
        <v>0</v>
      </c>
      <c r="AN83" s="182">
        <v>0</v>
      </c>
      <c r="AO83" s="185">
        <v>0</v>
      </c>
      <c r="AP83" s="103">
        <v>0</v>
      </c>
      <c r="AQ83" s="182">
        <v>0</v>
      </c>
      <c r="AR83" s="185">
        <v>0</v>
      </c>
      <c r="AS83" s="103">
        <v>0</v>
      </c>
      <c r="AT83" s="182">
        <v>0</v>
      </c>
      <c r="AU83" s="185">
        <v>0</v>
      </c>
      <c r="AV83" s="103">
        <v>0</v>
      </c>
      <c r="AW83" s="182">
        <v>0</v>
      </c>
      <c r="AX83" s="185">
        <v>0</v>
      </c>
      <c r="AY83" s="103">
        <v>342067</v>
      </c>
      <c r="AZ83" s="182">
        <v>593354.4</v>
      </c>
      <c r="BA83" s="185">
        <v>173.46145638135221</v>
      </c>
      <c r="BB83" s="103">
        <v>617088</v>
      </c>
      <c r="BC83" s="182">
        <v>585502</v>
      </c>
      <c r="BD83" s="185">
        <v>94.881443165318402</v>
      </c>
      <c r="BE83" s="103">
        <v>673860</v>
      </c>
      <c r="BF83" s="182">
        <v>1011853</v>
      </c>
      <c r="BG83" s="185">
        <v>150.15774790015729</v>
      </c>
      <c r="BH83" s="103">
        <v>0</v>
      </c>
      <c r="BI83" s="182">
        <v>0</v>
      </c>
      <c r="BJ83" s="185">
        <v>0</v>
      </c>
      <c r="BK83" s="103">
        <v>0</v>
      </c>
      <c r="BL83" s="182">
        <v>0</v>
      </c>
      <c r="BM83" s="185">
        <v>0</v>
      </c>
      <c r="BN83" s="103">
        <v>997000</v>
      </c>
      <c r="BO83" s="182">
        <v>1184102</v>
      </c>
      <c r="BP83" s="185">
        <v>118.76649949849549</v>
      </c>
      <c r="BQ83" s="103">
        <v>0</v>
      </c>
      <c r="BR83" s="182">
        <v>0</v>
      </c>
      <c r="BS83" s="185">
        <v>0</v>
      </c>
      <c r="BT83" s="103">
        <v>1359608.625</v>
      </c>
      <c r="BU83" s="182">
        <v>1341571.621</v>
      </c>
      <c r="BV83" s="185">
        <v>98.67336793336392</v>
      </c>
      <c r="BW83" s="103">
        <v>1425422</v>
      </c>
      <c r="BX83" s="182">
        <v>1490544.6170000001</v>
      </c>
      <c r="BY83" s="185">
        <v>104.56865524735832</v>
      </c>
      <c r="BZ83" s="103">
        <v>0</v>
      </c>
      <c r="CA83" s="182">
        <v>0</v>
      </c>
      <c r="CB83" s="185">
        <v>0</v>
      </c>
      <c r="CC83" s="103">
        <v>0</v>
      </c>
      <c r="CD83" s="182">
        <v>0</v>
      </c>
      <c r="CE83" s="185">
        <v>0</v>
      </c>
    </row>
    <row r="84" spans="1:83" ht="14.1" customHeight="1" x14ac:dyDescent="0.2">
      <c r="A84" s="384"/>
      <c r="B84" s="133" t="s">
        <v>436</v>
      </c>
      <c r="C84" s="103">
        <v>0</v>
      </c>
      <c r="D84" s="182">
        <v>0</v>
      </c>
      <c r="E84" s="185">
        <v>0</v>
      </c>
      <c r="F84" s="103">
        <v>0</v>
      </c>
      <c r="G84" s="182">
        <v>0</v>
      </c>
      <c r="H84" s="185">
        <v>0</v>
      </c>
      <c r="I84" s="103">
        <v>0</v>
      </c>
      <c r="J84" s="182">
        <v>0</v>
      </c>
      <c r="K84" s="185">
        <v>0</v>
      </c>
      <c r="L84" s="103">
        <v>0</v>
      </c>
      <c r="M84" s="182">
        <v>0</v>
      </c>
      <c r="N84" s="185">
        <v>0</v>
      </c>
      <c r="O84" s="103">
        <v>0</v>
      </c>
      <c r="P84" s="182">
        <v>0</v>
      </c>
      <c r="Q84" s="185">
        <v>0</v>
      </c>
      <c r="R84" s="103">
        <v>0</v>
      </c>
      <c r="S84" s="182">
        <v>0</v>
      </c>
      <c r="T84" s="185">
        <v>0</v>
      </c>
      <c r="U84" s="103">
        <v>0</v>
      </c>
      <c r="V84" s="182">
        <v>0</v>
      </c>
      <c r="W84" s="185">
        <v>0</v>
      </c>
      <c r="X84" s="103">
        <v>0</v>
      </c>
      <c r="Y84" s="182">
        <v>0</v>
      </c>
      <c r="Z84" s="185">
        <v>0</v>
      </c>
      <c r="AA84" s="103">
        <v>0</v>
      </c>
      <c r="AB84" s="182">
        <v>0</v>
      </c>
      <c r="AC84" s="185">
        <v>0</v>
      </c>
      <c r="AD84" s="103">
        <v>0</v>
      </c>
      <c r="AE84" s="182">
        <v>0</v>
      </c>
      <c r="AF84" s="185">
        <v>0</v>
      </c>
      <c r="AG84" s="103">
        <v>0</v>
      </c>
      <c r="AH84" s="182">
        <v>0</v>
      </c>
      <c r="AI84" s="185">
        <v>0</v>
      </c>
      <c r="AJ84" s="103">
        <v>0</v>
      </c>
      <c r="AK84" s="182">
        <v>0</v>
      </c>
      <c r="AL84" s="185">
        <v>0</v>
      </c>
      <c r="AM84" s="103">
        <v>0</v>
      </c>
      <c r="AN84" s="182">
        <v>0</v>
      </c>
      <c r="AO84" s="185">
        <v>0</v>
      </c>
      <c r="AP84" s="103">
        <v>0</v>
      </c>
      <c r="AQ84" s="182">
        <v>0</v>
      </c>
      <c r="AR84" s="185">
        <v>0</v>
      </c>
      <c r="AS84" s="103">
        <v>0</v>
      </c>
      <c r="AT84" s="182">
        <v>0</v>
      </c>
      <c r="AU84" s="185">
        <v>0</v>
      </c>
      <c r="AV84" s="103">
        <v>0</v>
      </c>
      <c r="AW84" s="182">
        <v>0</v>
      </c>
      <c r="AX84" s="185">
        <v>0</v>
      </c>
      <c r="AY84" s="103">
        <v>0</v>
      </c>
      <c r="AZ84" s="182">
        <v>0</v>
      </c>
      <c r="BA84" s="185">
        <v>0</v>
      </c>
      <c r="BB84" s="103">
        <v>0</v>
      </c>
      <c r="BC84" s="182">
        <v>0</v>
      </c>
      <c r="BD84" s="185">
        <v>0</v>
      </c>
      <c r="BE84" s="103">
        <v>0</v>
      </c>
      <c r="BF84" s="182">
        <v>0</v>
      </c>
      <c r="BG84" s="185">
        <v>0</v>
      </c>
      <c r="BH84" s="103">
        <v>641757</v>
      </c>
      <c r="BI84" s="182">
        <v>1209525.2080000001</v>
      </c>
      <c r="BJ84" s="185">
        <v>0</v>
      </c>
      <c r="BK84" s="103">
        <v>313417</v>
      </c>
      <c r="BL84" s="182">
        <v>997787</v>
      </c>
      <c r="BM84" s="185">
        <v>318.35765130800178</v>
      </c>
      <c r="BN84" s="103">
        <v>0</v>
      </c>
      <c r="BO84" s="182">
        <v>0</v>
      </c>
      <c r="BP84" s="185">
        <v>0</v>
      </c>
      <c r="BQ84" s="103">
        <v>0</v>
      </c>
      <c r="BR84" s="182">
        <v>0</v>
      </c>
      <c r="BS84" s="185">
        <v>0</v>
      </c>
      <c r="BT84" s="103">
        <v>0</v>
      </c>
      <c r="BU84" s="182">
        <v>0</v>
      </c>
      <c r="BV84" s="185">
        <v>0</v>
      </c>
      <c r="BW84" s="103">
        <v>0</v>
      </c>
      <c r="BX84" s="182">
        <v>0</v>
      </c>
      <c r="BY84" s="185">
        <v>0</v>
      </c>
      <c r="BZ84" s="103">
        <v>0</v>
      </c>
      <c r="CA84" s="182">
        <v>0</v>
      </c>
      <c r="CB84" s="185">
        <v>0</v>
      </c>
      <c r="CC84" s="103">
        <v>0</v>
      </c>
      <c r="CD84" s="182">
        <v>0</v>
      </c>
      <c r="CE84" s="185">
        <v>0</v>
      </c>
    </row>
    <row r="85" spans="1:83" ht="14.1" customHeight="1" x14ac:dyDescent="0.2">
      <c r="A85" s="384" t="s">
        <v>323</v>
      </c>
      <c r="B85" s="396" t="s">
        <v>134</v>
      </c>
      <c r="C85" s="103">
        <v>91116</v>
      </c>
      <c r="D85" s="182">
        <v>89789.9</v>
      </c>
      <c r="E85" s="185">
        <v>98.544602484744715</v>
      </c>
      <c r="F85" s="103">
        <v>16337949</v>
      </c>
      <c r="G85" s="182">
        <v>14673856.800000001</v>
      </c>
      <c r="H85" s="185">
        <v>89.814558730719511</v>
      </c>
      <c r="I85" s="103">
        <v>22220125</v>
      </c>
      <c r="J85" s="182">
        <v>22827986</v>
      </c>
      <c r="K85" s="185">
        <v>102.73563267533375</v>
      </c>
      <c r="L85" s="103">
        <v>29488678</v>
      </c>
      <c r="M85" s="182">
        <v>31400164</v>
      </c>
      <c r="N85" s="185">
        <v>106.48210136785379</v>
      </c>
      <c r="O85" s="103">
        <v>0</v>
      </c>
      <c r="P85" s="182">
        <v>0</v>
      </c>
      <c r="Q85" s="185">
        <v>0</v>
      </c>
      <c r="R85" s="103">
        <v>0</v>
      </c>
      <c r="S85" s="182">
        <v>0</v>
      </c>
      <c r="T85" s="185">
        <v>0</v>
      </c>
      <c r="U85" s="103">
        <v>0</v>
      </c>
      <c r="V85" s="182">
        <v>0</v>
      </c>
      <c r="W85" s="185">
        <v>0</v>
      </c>
      <c r="X85" s="103">
        <v>0</v>
      </c>
      <c r="Y85" s="182">
        <v>0</v>
      </c>
      <c r="Z85" s="185">
        <v>0</v>
      </c>
      <c r="AA85" s="103">
        <v>0</v>
      </c>
      <c r="AB85" s="182">
        <v>0</v>
      </c>
      <c r="AC85" s="185">
        <v>0</v>
      </c>
      <c r="AD85" s="103">
        <v>0</v>
      </c>
      <c r="AE85" s="182">
        <v>4474.8689999999997</v>
      </c>
      <c r="AF85" s="185">
        <v>0</v>
      </c>
      <c r="AG85" s="103">
        <v>15000</v>
      </c>
      <c r="AH85" s="182">
        <v>342167.43300000002</v>
      </c>
      <c r="AI85" s="185">
        <v>2281.1162200000003</v>
      </c>
      <c r="AJ85" s="103">
        <v>0</v>
      </c>
      <c r="AK85" s="182">
        <v>0</v>
      </c>
      <c r="AL85" s="185">
        <v>0</v>
      </c>
      <c r="AM85" s="103">
        <v>0</v>
      </c>
      <c r="AN85" s="182">
        <v>0</v>
      </c>
      <c r="AO85" s="185">
        <v>0</v>
      </c>
      <c r="AP85" s="103">
        <v>0</v>
      </c>
      <c r="AQ85" s="182">
        <v>0</v>
      </c>
      <c r="AR85" s="185">
        <v>0</v>
      </c>
      <c r="AS85" s="103">
        <v>0</v>
      </c>
      <c r="AT85" s="182">
        <v>0</v>
      </c>
      <c r="AU85" s="185">
        <v>0</v>
      </c>
      <c r="AV85" s="103">
        <v>0</v>
      </c>
      <c r="AW85" s="182">
        <v>0</v>
      </c>
      <c r="AX85" s="185">
        <v>0</v>
      </c>
      <c r="AY85" s="103">
        <v>0</v>
      </c>
      <c r="AZ85" s="182">
        <v>0</v>
      </c>
      <c r="BA85" s="185">
        <v>0</v>
      </c>
      <c r="BB85" s="103">
        <v>0</v>
      </c>
      <c r="BC85" s="182">
        <v>0</v>
      </c>
      <c r="BD85" s="185">
        <v>0</v>
      </c>
      <c r="BE85" s="103">
        <v>0</v>
      </c>
      <c r="BF85" s="182">
        <v>0</v>
      </c>
      <c r="BG85" s="185">
        <v>0</v>
      </c>
      <c r="BH85" s="103">
        <v>0</v>
      </c>
      <c r="BI85" s="182">
        <v>0</v>
      </c>
      <c r="BJ85" s="185">
        <v>0</v>
      </c>
      <c r="BK85" s="103">
        <v>0</v>
      </c>
      <c r="BL85" s="182">
        <v>0</v>
      </c>
      <c r="BM85" s="185">
        <v>0</v>
      </c>
      <c r="BN85" s="103">
        <v>0</v>
      </c>
      <c r="BO85" s="182">
        <v>0</v>
      </c>
      <c r="BP85" s="185">
        <v>0</v>
      </c>
      <c r="BQ85" s="103">
        <v>1235696</v>
      </c>
      <c r="BR85" s="182">
        <v>1235696</v>
      </c>
      <c r="BS85" s="185">
        <v>100</v>
      </c>
      <c r="BT85" s="103">
        <v>0</v>
      </c>
      <c r="BU85" s="182">
        <v>0</v>
      </c>
      <c r="BV85" s="185">
        <v>0</v>
      </c>
      <c r="BW85" s="103">
        <v>0</v>
      </c>
      <c r="BX85" s="182">
        <v>0</v>
      </c>
      <c r="BY85" s="185">
        <v>0</v>
      </c>
      <c r="BZ85" s="103">
        <v>0</v>
      </c>
      <c r="CA85" s="182">
        <v>0</v>
      </c>
      <c r="CB85" s="185">
        <v>0</v>
      </c>
      <c r="CC85" s="103">
        <v>0</v>
      </c>
      <c r="CD85" s="182">
        <v>0</v>
      </c>
      <c r="CE85" s="185">
        <v>0</v>
      </c>
    </row>
    <row r="86" spans="1:83" ht="14.1" customHeight="1" x14ac:dyDescent="0.2">
      <c r="A86" s="384" t="s">
        <v>135</v>
      </c>
      <c r="B86" s="396" t="s">
        <v>136</v>
      </c>
      <c r="C86" s="103">
        <v>1190055</v>
      </c>
      <c r="D86" s="182">
        <v>2076166.4</v>
      </c>
      <c r="E86" s="185">
        <v>174.45970144237032</v>
      </c>
      <c r="F86" s="103">
        <v>3781256</v>
      </c>
      <c r="G86" s="182">
        <v>3452688.2</v>
      </c>
      <c r="H86" s="185">
        <v>91.310617424474842</v>
      </c>
      <c r="I86" s="103">
        <v>9616662</v>
      </c>
      <c r="J86" s="182">
        <v>7262809</v>
      </c>
      <c r="K86" s="185">
        <v>75.523180496517398</v>
      </c>
      <c r="L86" s="103">
        <v>11547967</v>
      </c>
      <c r="M86" s="182">
        <v>9402512</v>
      </c>
      <c r="N86" s="185">
        <v>81.421361872613602</v>
      </c>
      <c r="O86" s="103">
        <v>0</v>
      </c>
      <c r="P86" s="182">
        <v>0</v>
      </c>
      <c r="Q86" s="185">
        <v>0</v>
      </c>
      <c r="R86" s="103">
        <v>15804100</v>
      </c>
      <c r="S86" s="182">
        <v>15978828</v>
      </c>
      <c r="T86" s="185">
        <v>101.10558652501567</v>
      </c>
      <c r="U86" s="103">
        <v>17179617.600000001</v>
      </c>
      <c r="V86" s="182">
        <v>13933326.5</v>
      </c>
      <c r="W86" s="185">
        <v>81.103822124655437</v>
      </c>
      <c r="X86" s="103">
        <v>21058000</v>
      </c>
      <c r="Y86" s="182">
        <v>13220819</v>
      </c>
      <c r="Z86" s="185">
        <v>62.782880615443062</v>
      </c>
      <c r="AA86" s="103">
        <v>31727000</v>
      </c>
      <c r="AB86" s="182">
        <v>21692119</v>
      </c>
      <c r="AC86" s="185">
        <v>68.37116336243578</v>
      </c>
      <c r="AD86" s="103">
        <v>9352325</v>
      </c>
      <c r="AE86" s="182">
        <v>8923794.7170000002</v>
      </c>
      <c r="AF86" s="185">
        <v>95.417927809394982</v>
      </c>
      <c r="AG86" s="103">
        <v>10287558</v>
      </c>
      <c r="AH86" s="182">
        <v>7119747.9759999998</v>
      </c>
      <c r="AI86" s="185">
        <v>69.207366568431496</v>
      </c>
      <c r="AJ86" s="103">
        <v>4467310</v>
      </c>
      <c r="AK86" s="182">
        <v>4612480.665</v>
      </c>
      <c r="AL86" s="185">
        <v>103.24962147242971</v>
      </c>
      <c r="AM86" s="103">
        <v>9356180.5920000002</v>
      </c>
      <c r="AN86" s="182">
        <v>7953370.1500000004</v>
      </c>
      <c r="AO86" s="185">
        <v>85.006590796254272</v>
      </c>
      <c r="AP86" s="103">
        <v>9389527.5999999996</v>
      </c>
      <c r="AQ86" s="182">
        <v>7566965.0360000003</v>
      </c>
      <c r="AR86" s="185">
        <v>80.58941150564381</v>
      </c>
      <c r="AS86" s="103">
        <v>10416461.32</v>
      </c>
      <c r="AT86" s="182">
        <v>8753426.1919999998</v>
      </c>
      <c r="AU86" s="185">
        <v>84.034548039775174</v>
      </c>
      <c r="AV86" s="103">
        <v>11828914</v>
      </c>
      <c r="AW86" s="182">
        <v>9250228</v>
      </c>
      <c r="AX86" s="185">
        <v>78.200145846017648</v>
      </c>
      <c r="AY86" s="103">
        <v>12361215</v>
      </c>
      <c r="AZ86" s="182">
        <v>9628087.3000000007</v>
      </c>
      <c r="BA86" s="185">
        <v>77.889489827658537</v>
      </c>
      <c r="BB86" s="103">
        <v>4493331</v>
      </c>
      <c r="BC86" s="182">
        <v>3033411</v>
      </c>
      <c r="BD86" s="185">
        <v>67.509181940969853</v>
      </c>
      <c r="BE86" s="103">
        <v>4906717</v>
      </c>
      <c r="BF86" s="182">
        <v>38918942</v>
      </c>
      <c r="BG86" s="185">
        <v>793.1768227105822</v>
      </c>
      <c r="BH86" s="103">
        <v>26696998</v>
      </c>
      <c r="BI86" s="182">
        <v>32371867.570999999</v>
      </c>
      <c r="BJ86" s="185">
        <v>121.25658312219223</v>
      </c>
      <c r="BK86" s="103">
        <v>40855283</v>
      </c>
      <c r="BL86" s="182">
        <v>41636735</v>
      </c>
      <c r="BM86" s="185">
        <v>101.91273182467002</v>
      </c>
      <c r="BN86" s="103">
        <v>69704118</v>
      </c>
      <c r="BO86" s="182">
        <v>48568872</v>
      </c>
      <c r="BP86" s="185">
        <v>69.678626447866392</v>
      </c>
      <c r="BQ86" s="103">
        <v>45490773</v>
      </c>
      <c r="BR86" s="182">
        <v>54599840</v>
      </c>
      <c r="BS86" s="185">
        <v>120.02398816129151</v>
      </c>
      <c r="BT86" s="103">
        <v>51526717</v>
      </c>
      <c r="BU86" s="182">
        <v>58133487.090999998</v>
      </c>
      <c r="BV86" s="185">
        <v>112.82202801897895</v>
      </c>
      <c r="BW86" s="103">
        <v>54634159</v>
      </c>
      <c r="BX86" s="182">
        <v>69601873.046000004</v>
      </c>
      <c r="BY86" s="185">
        <v>127.39625596872463</v>
      </c>
      <c r="BZ86" s="103">
        <v>56707817</v>
      </c>
      <c r="CA86" s="182">
        <v>67501186.879999995</v>
      </c>
      <c r="CB86" s="185">
        <v>119.0333016698562</v>
      </c>
      <c r="CC86" s="103">
        <v>61399854</v>
      </c>
      <c r="CD86" s="182">
        <v>67349606.950499997</v>
      </c>
      <c r="CE86" s="185">
        <v>109.69017442696199</v>
      </c>
    </row>
    <row r="87" spans="1:83" ht="14.1" customHeight="1" x14ac:dyDescent="0.2">
      <c r="A87" s="384" t="s">
        <v>137</v>
      </c>
      <c r="B87" s="396" t="s">
        <v>138</v>
      </c>
      <c r="C87" s="103">
        <v>1190055</v>
      </c>
      <c r="D87" s="182">
        <v>2076166.4</v>
      </c>
      <c r="E87" s="185">
        <v>174.45970144237032</v>
      </c>
      <c r="F87" s="103">
        <v>3781256</v>
      </c>
      <c r="G87" s="182">
        <v>3452688.2</v>
      </c>
      <c r="H87" s="185">
        <v>91.310617424474842</v>
      </c>
      <c r="I87" s="103">
        <v>9616662</v>
      </c>
      <c r="J87" s="182">
        <v>7262809</v>
      </c>
      <c r="K87" s="185">
        <v>75.523180496517398</v>
      </c>
      <c r="L87" s="103">
        <v>11547967</v>
      </c>
      <c r="M87" s="182">
        <v>9402512</v>
      </c>
      <c r="N87" s="185">
        <v>81.421361872613602</v>
      </c>
      <c r="O87" s="103">
        <v>0</v>
      </c>
      <c r="P87" s="182">
        <v>0</v>
      </c>
      <c r="Q87" s="185">
        <v>0</v>
      </c>
      <c r="R87" s="103">
        <v>15804100</v>
      </c>
      <c r="S87" s="182">
        <v>15978828</v>
      </c>
      <c r="T87" s="185">
        <v>101.10558652501567</v>
      </c>
      <c r="U87" s="103">
        <v>17179617.600000001</v>
      </c>
      <c r="V87" s="182">
        <v>13933326.5</v>
      </c>
      <c r="W87" s="185">
        <v>81.103822124655437</v>
      </c>
      <c r="X87" s="103">
        <v>21058000</v>
      </c>
      <c r="Y87" s="182">
        <v>13220819</v>
      </c>
      <c r="Z87" s="185">
        <v>62.782880615443062</v>
      </c>
      <c r="AA87" s="103">
        <v>31727000</v>
      </c>
      <c r="AB87" s="182">
        <v>21692119</v>
      </c>
      <c r="AC87" s="185">
        <v>68.37116336243578</v>
      </c>
      <c r="AD87" s="103">
        <v>9352325</v>
      </c>
      <c r="AE87" s="182">
        <v>8923794.7170000002</v>
      </c>
      <c r="AF87" s="185">
        <v>95.417927809394982</v>
      </c>
      <c r="AG87" s="103">
        <v>10287558</v>
      </c>
      <c r="AH87" s="182">
        <v>7119747.9759999998</v>
      </c>
      <c r="AI87" s="185">
        <v>69.207366568431496</v>
      </c>
      <c r="AJ87" s="103">
        <v>4467310</v>
      </c>
      <c r="AK87" s="182">
        <v>4612480.665</v>
      </c>
      <c r="AL87" s="185">
        <v>103.24962147242971</v>
      </c>
      <c r="AM87" s="103">
        <v>9356180.5920000002</v>
      </c>
      <c r="AN87" s="182">
        <v>7953370.1500000004</v>
      </c>
      <c r="AO87" s="185">
        <v>85.006590796254272</v>
      </c>
      <c r="AP87" s="103">
        <v>9389527.5999999996</v>
      </c>
      <c r="AQ87" s="182">
        <v>7566965.0360000003</v>
      </c>
      <c r="AR87" s="185">
        <v>80.58941150564381</v>
      </c>
      <c r="AS87" s="103">
        <v>10416461.32</v>
      </c>
      <c r="AT87" s="182">
        <v>8753426.1919999998</v>
      </c>
      <c r="AU87" s="185">
        <v>84.034548039775174</v>
      </c>
      <c r="AV87" s="103">
        <v>11828914</v>
      </c>
      <c r="AW87" s="182">
        <v>9250228</v>
      </c>
      <c r="AX87" s="185">
        <v>78.200145846017648</v>
      </c>
      <c r="AY87" s="103">
        <v>12361215</v>
      </c>
      <c r="AZ87" s="182">
        <v>9628087.3000000007</v>
      </c>
      <c r="BA87" s="185">
        <v>77.889489827658537</v>
      </c>
      <c r="BB87" s="103">
        <v>4493331</v>
      </c>
      <c r="BC87" s="182">
        <v>3033411</v>
      </c>
      <c r="BD87" s="185">
        <v>67.509181940969853</v>
      </c>
      <c r="BE87" s="103">
        <v>4906717</v>
      </c>
      <c r="BF87" s="182">
        <v>38918942</v>
      </c>
      <c r="BG87" s="185">
        <v>793.1768227105822</v>
      </c>
      <c r="BH87" s="103">
        <v>26696998</v>
      </c>
      <c r="BI87" s="182">
        <v>32371867.570999999</v>
      </c>
      <c r="BJ87" s="185">
        <v>121.25658312219223</v>
      </c>
      <c r="BK87" s="103">
        <v>40855283</v>
      </c>
      <c r="BL87" s="182">
        <v>41636735</v>
      </c>
      <c r="BM87" s="185">
        <v>101.91273182467002</v>
      </c>
      <c r="BN87" s="103">
        <v>69704118</v>
      </c>
      <c r="BO87" s="182">
        <v>48568872</v>
      </c>
      <c r="BP87" s="185">
        <v>69.678626447866392</v>
      </c>
      <c r="BQ87" s="103">
        <v>45490773</v>
      </c>
      <c r="BR87" s="182">
        <v>54599840</v>
      </c>
      <c r="BS87" s="185">
        <v>120.02398816129151</v>
      </c>
      <c r="BT87" s="103">
        <v>51526717</v>
      </c>
      <c r="BU87" s="182">
        <v>58133487.090999998</v>
      </c>
      <c r="BV87" s="185">
        <v>112.82202801897895</v>
      </c>
      <c r="BW87" s="103">
        <v>54634159</v>
      </c>
      <c r="BX87" s="182">
        <v>69601873.046000004</v>
      </c>
      <c r="BY87" s="185">
        <v>127.39625596872463</v>
      </c>
      <c r="BZ87" s="103">
        <v>0</v>
      </c>
      <c r="CA87" s="182">
        <v>0</v>
      </c>
      <c r="CB87" s="185">
        <v>0</v>
      </c>
      <c r="CC87" s="103">
        <v>0</v>
      </c>
      <c r="CD87" s="182">
        <v>0</v>
      </c>
      <c r="CE87" s="185">
        <v>0</v>
      </c>
    </row>
    <row r="88" spans="1:83" ht="14.1" customHeight="1" x14ac:dyDescent="0.2">
      <c r="A88" s="384" t="s">
        <v>139</v>
      </c>
      <c r="B88" s="396" t="s">
        <v>140</v>
      </c>
      <c r="C88" s="103">
        <v>0</v>
      </c>
      <c r="D88" s="182">
        <v>0</v>
      </c>
      <c r="E88" s="185">
        <v>0</v>
      </c>
      <c r="F88" s="103">
        <v>427687</v>
      </c>
      <c r="G88" s="182">
        <v>1554356.6</v>
      </c>
      <c r="H88" s="185">
        <v>363.43321167115204</v>
      </c>
      <c r="I88" s="103">
        <v>785575</v>
      </c>
      <c r="J88" s="182">
        <v>432034</v>
      </c>
      <c r="K88" s="185">
        <v>54.995894726792471</v>
      </c>
      <c r="L88" s="103">
        <v>998000</v>
      </c>
      <c r="M88" s="182">
        <v>755360</v>
      </c>
      <c r="N88" s="185">
        <v>75.687374749499</v>
      </c>
      <c r="O88" s="103">
        <v>0</v>
      </c>
      <c r="P88" s="182">
        <v>0</v>
      </c>
      <c r="Q88" s="185">
        <v>0</v>
      </c>
      <c r="R88" s="103">
        <v>0</v>
      </c>
      <c r="S88" s="182">
        <v>0</v>
      </c>
      <c r="T88" s="185">
        <v>0</v>
      </c>
      <c r="U88" s="103">
        <v>0</v>
      </c>
      <c r="V88" s="182">
        <v>0</v>
      </c>
      <c r="W88" s="185">
        <v>0</v>
      </c>
      <c r="X88" s="103">
        <v>0</v>
      </c>
      <c r="Y88" s="182">
        <v>0</v>
      </c>
      <c r="Z88" s="185">
        <v>0</v>
      </c>
      <c r="AA88" s="103">
        <v>0</v>
      </c>
      <c r="AB88" s="182">
        <v>0</v>
      </c>
      <c r="AC88" s="185">
        <v>0</v>
      </c>
      <c r="AD88" s="103">
        <v>0</v>
      </c>
      <c r="AE88" s="182">
        <v>0</v>
      </c>
      <c r="AF88" s="185">
        <v>0</v>
      </c>
      <c r="AG88" s="103">
        <v>0</v>
      </c>
      <c r="AH88" s="182">
        <v>0</v>
      </c>
      <c r="AI88" s="185">
        <v>0</v>
      </c>
      <c r="AJ88" s="103">
        <v>0</v>
      </c>
      <c r="AK88" s="182">
        <v>0</v>
      </c>
      <c r="AL88" s="185">
        <v>0</v>
      </c>
      <c r="AM88" s="103">
        <v>0</v>
      </c>
      <c r="AN88" s="182">
        <v>0</v>
      </c>
      <c r="AO88" s="185">
        <v>0</v>
      </c>
      <c r="AP88" s="103">
        <v>0</v>
      </c>
      <c r="AQ88" s="182">
        <v>0</v>
      </c>
      <c r="AR88" s="185">
        <v>0</v>
      </c>
      <c r="AS88" s="103">
        <v>0</v>
      </c>
      <c r="AT88" s="182">
        <v>0</v>
      </c>
      <c r="AU88" s="185">
        <v>0</v>
      </c>
      <c r="AV88" s="103">
        <v>0</v>
      </c>
      <c r="AW88" s="182">
        <v>0</v>
      </c>
      <c r="AX88" s="185">
        <v>0</v>
      </c>
      <c r="AY88" s="103">
        <v>0</v>
      </c>
      <c r="AZ88" s="182">
        <v>0</v>
      </c>
      <c r="BA88" s="185">
        <v>0</v>
      </c>
      <c r="BB88" s="103">
        <v>0</v>
      </c>
      <c r="BC88" s="182">
        <v>0</v>
      </c>
      <c r="BD88" s="185">
        <v>0</v>
      </c>
      <c r="BE88" s="103">
        <v>0</v>
      </c>
      <c r="BF88" s="182">
        <v>0</v>
      </c>
      <c r="BG88" s="185">
        <v>0</v>
      </c>
      <c r="BH88" s="103">
        <v>0</v>
      </c>
      <c r="BI88" s="182">
        <v>0</v>
      </c>
      <c r="BJ88" s="185">
        <v>0</v>
      </c>
      <c r="BK88" s="103">
        <v>0</v>
      </c>
      <c r="BL88" s="182">
        <v>0</v>
      </c>
      <c r="BM88" s="185">
        <v>0</v>
      </c>
      <c r="BN88" s="103">
        <v>0</v>
      </c>
      <c r="BO88" s="182">
        <v>0</v>
      </c>
      <c r="BP88" s="185">
        <v>0</v>
      </c>
      <c r="BQ88" s="103">
        <v>0</v>
      </c>
      <c r="BR88" s="182">
        <v>0</v>
      </c>
      <c r="BS88" s="185">
        <v>0</v>
      </c>
      <c r="BT88" s="103">
        <v>0</v>
      </c>
      <c r="BU88" s="182">
        <v>0</v>
      </c>
      <c r="BV88" s="185">
        <v>0</v>
      </c>
      <c r="BW88" s="103">
        <v>0</v>
      </c>
      <c r="BX88" s="182">
        <v>0</v>
      </c>
      <c r="BY88" s="185">
        <v>0</v>
      </c>
      <c r="BZ88" s="103">
        <v>0</v>
      </c>
      <c r="CA88" s="182">
        <v>0</v>
      </c>
      <c r="CB88" s="185">
        <v>0</v>
      </c>
      <c r="CC88" s="103">
        <v>0</v>
      </c>
      <c r="CD88" s="182">
        <v>0</v>
      </c>
      <c r="CE88" s="185">
        <v>0</v>
      </c>
    </row>
    <row r="89" spans="1:83" ht="14.1" customHeight="1" x14ac:dyDescent="0.2">
      <c r="A89" s="384" t="s">
        <v>141</v>
      </c>
      <c r="B89" s="396" t="s">
        <v>142</v>
      </c>
      <c r="C89" s="103">
        <v>888970</v>
      </c>
      <c r="D89" s="182">
        <v>722939.6</v>
      </c>
      <c r="E89" s="185">
        <v>81.323284250312156</v>
      </c>
      <c r="F89" s="103">
        <v>1680155</v>
      </c>
      <c r="G89" s="182">
        <v>1215268.3999999999</v>
      </c>
      <c r="H89" s="185">
        <v>72.330731390853813</v>
      </c>
      <c r="I89" s="103">
        <v>2629071</v>
      </c>
      <c r="J89" s="182">
        <v>913775</v>
      </c>
      <c r="K89" s="185">
        <v>34.756573709876989</v>
      </c>
      <c r="L89" s="103">
        <v>2473600</v>
      </c>
      <c r="M89" s="182">
        <v>1516069</v>
      </c>
      <c r="N89" s="185">
        <v>61.28998221216041</v>
      </c>
      <c r="O89" s="103">
        <v>0</v>
      </c>
      <c r="P89" s="182">
        <v>0</v>
      </c>
      <c r="Q89" s="185">
        <v>0</v>
      </c>
      <c r="R89" s="103">
        <v>0</v>
      </c>
      <c r="S89" s="182">
        <v>0</v>
      </c>
      <c r="T89" s="185">
        <v>0</v>
      </c>
      <c r="U89" s="103">
        <v>0</v>
      </c>
      <c r="V89" s="182">
        <v>0</v>
      </c>
      <c r="W89" s="185">
        <v>0</v>
      </c>
      <c r="X89" s="103">
        <v>0</v>
      </c>
      <c r="Y89" s="182">
        <v>0</v>
      </c>
      <c r="Z89" s="185">
        <v>0</v>
      </c>
      <c r="AA89" s="103">
        <v>0</v>
      </c>
      <c r="AB89" s="182">
        <v>0</v>
      </c>
      <c r="AC89" s="185">
        <v>0</v>
      </c>
      <c r="AD89" s="103">
        <v>0</v>
      </c>
      <c r="AE89" s="182">
        <v>0</v>
      </c>
      <c r="AF89" s="185">
        <v>0</v>
      </c>
      <c r="AG89" s="103">
        <v>0</v>
      </c>
      <c r="AH89" s="182">
        <v>0</v>
      </c>
      <c r="AI89" s="185">
        <v>0</v>
      </c>
      <c r="AJ89" s="103">
        <v>0</v>
      </c>
      <c r="AK89" s="182">
        <v>0</v>
      </c>
      <c r="AL89" s="185">
        <v>0</v>
      </c>
      <c r="AM89" s="103">
        <v>0</v>
      </c>
      <c r="AN89" s="182">
        <v>0</v>
      </c>
      <c r="AO89" s="185">
        <v>0</v>
      </c>
      <c r="AP89" s="103">
        <v>0</v>
      </c>
      <c r="AQ89" s="182">
        <v>0</v>
      </c>
      <c r="AR89" s="185">
        <v>0</v>
      </c>
      <c r="AS89" s="103">
        <v>0</v>
      </c>
      <c r="AT89" s="182">
        <v>0</v>
      </c>
      <c r="AU89" s="185">
        <v>0</v>
      </c>
      <c r="AV89" s="103">
        <v>0</v>
      </c>
      <c r="AW89" s="182">
        <v>0</v>
      </c>
      <c r="AX89" s="185">
        <v>0</v>
      </c>
      <c r="AY89" s="103">
        <v>0</v>
      </c>
      <c r="AZ89" s="182">
        <v>0</v>
      </c>
      <c r="BA89" s="185">
        <v>0</v>
      </c>
      <c r="BB89" s="103">
        <v>0</v>
      </c>
      <c r="BC89" s="182">
        <v>0</v>
      </c>
      <c r="BD89" s="185">
        <v>0</v>
      </c>
      <c r="BE89" s="103">
        <v>0</v>
      </c>
      <c r="BF89" s="182">
        <v>0</v>
      </c>
      <c r="BG89" s="185">
        <v>0</v>
      </c>
      <c r="BH89" s="103">
        <v>0</v>
      </c>
      <c r="BI89" s="182">
        <v>0</v>
      </c>
      <c r="BJ89" s="185">
        <v>0</v>
      </c>
      <c r="BK89" s="103">
        <v>0</v>
      </c>
      <c r="BL89" s="182">
        <v>0</v>
      </c>
      <c r="BM89" s="185">
        <v>0</v>
      </c>
      <c r="BN89" s="103">
        <v>0</v>
      </c>
      <c r="BO89" s="182">
        <v>0</v>
      </c>
      <c r="BP89" s="185">
        <v>0</v>
      </c>
      <c r="BQ89" s="103">
        <v>0</v>
      </c>
      <c r="BR89" s="182">
        <v>0</v>
      </c>
      <c r="BS89" s="185">
        <v>0</v>
      </c>
      <c r="BT89" s="103">
        <v>0</v>
      </c>
      <c r="BU89" s="182">
        <v>0</v>
      </c>
      <c r="BV89" s="185">
        <v>0</v>
      </c>
      <c r="BW89" s="103">
        <v>0</v>
      </c>
      <c r="BX89" s="182">
        <v>0</v>
      </c>
      <c r="BY89" s="185">
        <v>0</v>
      </c>
      <c r="BZ89" s="103">
        <v>0</v>
      </c>
      <c r="CA89" s="182">
        <v>0</v>
      </c>
      <c r="CB89" s="185">
        <v>0</v>
      </c>
      <c r="CC89" s="103">
        <v>0</v>
      </c>
      <c r="CD89" s="182">
        <v>0</v>
      </c>
      <c r="CE89" s="185">
        <v>0</v>
      </c>
    </row>
    <row r="90" spans="1:83" ht="14.1" customHeight="1" x14ac:dyDescent="0.2">
      <c r="A90" s="384" t="s">
        <v>257</v>
      </c>
      <c r="B90" s="396" t="s">
        <v>144</v>
      </c>
      <c r="C90" s="103">
        <v>0</v>
      </c>
      <c r="D90" s="182">
        <v>0</v>
      </c>
      <c r="E90" s="185">
        <v>0</v>
      </c>
      <c r="F90" s="103">
        <v>0</v>
      </c>
      <c r="G90" s="182">
        <v>0</v>
      </c>
      <c r="H90" s="185">
        <v>0</v>
      </c>
      <c r="I90" s="103">
        <v>0</v>
      </c>
      <c r="J90" s="182">
        <v>0</v>
      </c>
      <c r="K90" s="185">
        <v>0</v>
      </c>
      <c r="L90" s="103">
        <v>0</v>
      </c>
      <c r="M90" s="182">
        <v>0</v>
      </c>
      <c r="N90" s="185">
        <v>0</v>
      </c>
      <c r="O90" s="103">
        <v>21460000</v>
      </c>
      <c r="P90" s="182">
        <v>14188100</v>
      </c>
      <c r="Q90" s="185">
        <v>66.114165890027948</v>
      </c>
      <c r="R90" s="103">
        <v>6407571.2000000002</v>
      </c>
      <c r="S90" s="182">
        <v>8775265</v>
      </c>
      <c r="T90" s="185">
        <v>136.95150199813619</v>
      </c>
      <c r="U90" s="103">
        <v>2675691.6</v>
      </c>
      <c r="V90" s="182">
        <v>7529333.4000000004</v>
      </c>
      <c r="W90" s="185">
        <v>281.39765434850563</v>
      </c>
      <c r="X90" s="103">
        <v>6300000</v>
      </c>
      <c r="Y90" s="182">
        <v>7511776</v>
      </c>
      <c r="Z90" s="185">
        <v>119.23453968253968</v>
      </c>
      <c r="AA90" s="103">
        <v>7547000</v>
      </c>
      <c r="AB90" s="182">
        <v>6967423</v>
      </c>
      <c r="AC90" s="185">
        <v>92.320431959719102</v>
      </c>
      <c r="AD90" s="103">
        <v>8786000</v>
      </c>
      <c r="AE90" s="182">
        <v>14075586.105</v>
      </c>
      <c r="AF90" s="185">
        <v>160.2047132369679</v>
      </c>
      <c r="AG90" s="103">
        <v>17303321</v>
      </c>
      <c r="AH90" s="182">
        <v>16695535</v>
      </c>
      <c r="AI90" s="185">
        <v>96.487460412946163</v>
      </c>
      <c r="AJ90" s="103">
        <v>16154892</v>
      </c>
      <c r="AK90" s="182">
        <v>12114176</v>
      </c>
      <c r="AL90" s="185">
        <v>74.987663179673376</v>
      </c>
      <c r="AM90" s="103">
        <v>12344878.439999999</v>
      </c>
      <c r="AN90" s="182">
        <v>9041112.1630000006</v>
      </c>
      <c r="AO90" s="185">
        <v>73.23775772230286</v>
      </c>
      <c r="AP90" s="103">
        <v>8769437.5</v>
      </c>
      <c r="AQ90" s="182">
        <v>10491027.687000001</v>
      </c>
      <c r="AR90" s="185">
        <v>119.63170599026449</v>
      </c>
      <c r="AS90" s="103">
        <v>9041112</v>
      </c>
      <c r="AT90" s="182">
        <v>11752393.861</v>
      </c>
      <c r="AU90" s="185">
        <v>129.98836714997003</v>
      </c>
      <c r="AV90" s="103">
        <v>9447962</v>
      </c>
      <c r="AW90" s="182">
        <v>16029338</v>
      </c>
      <c r="AX90" s="185">
        <v>169.65921327795348</v>
      </c>
      <c r="AY90" s="103">
        <v>12896464</v>
      </c>
      <c r="AZ90" s="182">
        <v>19981435.899999999</v>
      </c>
      <c r="BA90" s="185">
        <v>154.93732157900024</v>
      </c>
      <c r="BB90" s="103">
        <v>16639000</v>
      </c>
      <c r="BC90" s="182">
        <v>25714354</v>
      </c>
      <c r="BD90" s="185">
        <v>154.5426648236072</v>
      </c>
      <c r="BE90" s="103">
        <v>13300000</v>
      </c>
      <c r="BF90" s="182">
        <v>15136415</v>
      </c>
      <c r="BG90" s="185">
        <v>113.80763157894738</v>
      </c>
      <c r="BH90" s="103">
        <v>18531679</v>
      </c>
      <c r="BI90" s="182">
        <v>23193162.149</v>
      </c>
      <c r="BJ90" s="185">
        <v>125.15413281764702</v>
      </c>
      <c r="BK90" s="103">
        <v>19657685</v>
      </c>
      <c r="BL90" s="182">
        <v>20976778</v>
      </c>
      <c r="BM90" s="185">
        <v>106.71031711007679</v>
      </c>
      <c r="BN90" s="103">
        <v>22375000</v>
      </c>
      <c r="BO90" s="182">
        <v>21378973</v>
      </c>
      <c r="BP90" s="185">
        <v>95.548482681564252</v>
      </c>
      <c r="BQ90" s="103">
        <v>21808975</v>
      </c>
      <c r="BR90" s="182">
        <v>15980724</v>
      </c>
      <c r="BS90" s="185">
        <v>73.275905905710843</v>
      </c>
      <c r="BT90" s="103">
        <v>19636071</v>
      </c>
      <c r="BU90" s="182">
        <v>26765829.800000001</v>
      </c>
      <c r="BV90" s="185">
        <v>136.30949796423124</v>
      </c>
      <c r="BW90" s="103">
        <v>0</v>
      </c>
      <c r="BX90" s="182">
        <v>0</v>
      </c>
      <c r="BY90" s="185">
        <v>0</v>
      </c>
      <c r="BZ90" s="103">
        <v>0</v>
      </c>
      <c r="CA90" s="182">
        <v>0</v>
      </c>
      <c r="CB90" s="185">
        <v>0</v>
      </c>
      <c r="CC90" s="103">
        <v>0</v>
      </c>
      <c r="CD90" s="182">
        <v>0</v>
      </c>
      <c r="CE90" s="185">
        <v>0</v>
      </c>
    </row>
    <row r="91" spans="1:83" ht="14.1" customHeight="1" x14ac:dyDescent="0.2">
      <c r="A91" s="384" t="s">
        <v>444</v>
      </c>
      <c r="B91" s="396" t="s">
        <v>145</v>
      </c>
      <c r="C91" s="103">
        <v>0</v>
      </c>
      <c r="D91" s="182">
        <v>0</v>
      </c>
      <c r="E91" s="185">
        <v>0</v>
      </c>
      <c r="F91" s="103">
        <v>0</v>
      </c>
      <c r="G91" s="182">
        <v>0</v>
      </c>
      <c r="H91" s="185">
        <v>0</v>
      </c>
      <c r="I91" s="103">
        <v>0</v>
      </c>
      <c r="J91" s="182">
        <v>0</v>
      </c>
      <c r="K91" s="185">
        <v>0</v>
      </c>
      <c r="L91" s="103">
        <v>0</v>
      </c>
      <c r="M91" s="182">
        <v>0</v>
      </c>
      <c r="N91" s="185">
        <v>0</v>
      </c>
      <c r="O91" s="103">
        <v>21460000</v>
      </c>
      <c r="P91" s="182">
        <v>14188100</v>
      </c>
      <c r="Q91" s="185">
        <v>66.114165890027948</v>
      </c>
      <c r="R91" s="103">
        <v>6407571.2000000002</v>
      </c>
      <c r="S91" s="182">
        <v>8775265</v>
      </c>
      <c r="T91" s="185">
        <v>136.95150199813619</v>
      </c>
      <c r="U91" s="103">
        <v>2675691.6</v>
      </c>
      <c r="V91" s="182">
        <v>7529333.4000000004</v>
      </c>
      <c r="W91" s="185">
        <v>281.39765434850563</v>
      </c>
      <c r="X91" s="103">
        <v>6300000</v>
      </c>
      <c r="Y91" s="182">
        <v>7511776</v>
      </c>
      <c r="Z91" s="185">
        <v>119.23453968253968</v>
      </c>
      <c r="AA91" s="103">
        <v>7547000</v>
      </c>
      <c r="AB91" s="182">
        <v>6967423</v>
      </c>
      <c r="AC91" s="185">
        <v>92.320431959719102</v>
      </c>
      <c r="AD91" s="103">
        <v>8786000</v>
      </c>
      <c r="AE91" s="182">
        <v>14075586.105</v>
      </c>
      <c r="AF91" s="185">
        <v>160.2047132369679</v>
      </c>
      <c r="AG91" s="103">
        <v>17303321</v>
      </c>
      <c r="AH91" s="182">
        <v>16695535</v>
      </c>
      <c r="AI91" s="185">
        <v>96.487460412946163</v>
      </c>
      <c r="AJ91" s="103">
        <v>16154892</v>
      </c>
      <c r="AK91" s="182">
        <v>12114176</v>
      </c>
      <c r="AL91" s="185">
        <v>74.987663179673376</v>
      </c>
      <c r="AM91" s="103">
        <v>12344878.439999999</v>
      </c>
      <c r="AN91" s="182">
        <v>9041112.1630000006</v>
      </c>
      <c r="AO91" s="185">
        <v>73.23775772230286</v>
      </c>
      <c r="AP91" s="103">
        <v>8769437.5</v>
      </c>
      <c r="AQ91" s="182">
        <v>10491027.687000001</v>
      </c>
      <c r="AR91" s="185">
        <v>119.63170599026449</v>
      </c>
      <c r="AS91" s="103">
        <v>9041112</v>
      </c>
      <c r="AT91" s="182">
        <v>11752393.861</v>
      </c>
      <c r="AU91" s="185">
        <v>129.98836714997003</v>
      </c>
      <c r="AV91" s="103">
        <v>9447962</v>
      </c>
      <c r="AW91" s="182">
        <v>16029338</v>
      </c>
      <c r="AX91" s="185">
        <v>169.65921327795348</v>
      </c>
      <c r="AY91" s="103">
        <v>12896464</v>
      </c>
      <c r="AZ91" s="182">
        <v>19981435.899999999</v>
      </c>
      <c r="BA91" s="185">
        <v>154.93732157900024</v>
      </c>
      <c r="BB91" s="103">
        <v>16639000</v>
      </c>
      <c r="BC91" s="182">
        <v>25714354</v>
      </c>
      <c r="BD91" s="185">
        <v>154.5426648236072</v>
      </c>
      <c r="BE91" s="103">
        <v>13300000</v>
      </c>
      <c r="BF91" s="182">
        <v>15136415</v>
      </c>
      <c r="BG91" s="185">
        <v>113.80763157894738</v>
      </c>
      <c r="BH91" s="103">
        <v>18531679</v>
      </c>
      <c r="BI91" s="182">
        <v>23193162.149</v>
      </c>
      <c r="BJ91" s="185">
        <v>125.15413281764702</v>
      </c>
      <c r="BK91" s="103">
        <v>0</v>
      </c>
      <c r="BL91" s="182">
        <v>0</v>
      </c>
      <c r="BM91" s="185">
        <v>0</v>
      </c>
      <c r="BN91" s="103">
        <v>0</v>
      </c>
      <c r="BO91" s="182">
        <v>0</v>
      </c>
      <c r="BP91" s="185">
        <v>0</v>
      </c>
      <c r="BQ91" s="103">
        <v>0</v>
      </c>
      <c r="BR91" s="182">
        <v>0</v>
      </c>
      <c r="BS91" s="185">
        <v>0</v>
      </c>
      <c r="BT91" s="103">
        <v>0</v>
      </c>
      <c r="BU91" s="182">
        <v>0</v>
      </c>
      <c r="BV91" s="185">
        <v>0</v>
      </c>
      <c r="BW91" s="103">
        <v>0</v>
      </c>
      <c r="BX91" s="182">
        <v>0</v>
      </c>
      <c r="BY91" s="185">
        <v>0</v>
      </c>
      <c r="BZ91" s="103">
        <v>0</v>
      </c>
      <c r="CA91" s="182">
        <v>0</v>
      </c>
      <c r="CB91" s="185">
        <v>0</v>
      </c>
      <c r="CC91" s="103">
        <v>0</v>
      </c>
      <c r="CD91" s="182">
        <v>0</v>
      </c>
      <c r="CE91" s="185">
        <v>0</v>
      </c>
    </row>
    <row r="92" spans="1:83" ht="14.1" customHeight="1" x14ac:dyDescent="0.2">
      <c r="A92" s="384" t="s">
        <v>445</v>
      </c>
      <c r="B92" s="396" t="s">
        <v>146</v>
      </c>
      <c r="C92" s="103">
        <v>0</v>
      </c>
      <c r="D92" s="182">
        <v>0</v>
      </c>
      <c r="E92" s="185">
        <v>0</v>
      </c>
      <c r="F92" s="103">
        <v>0</v>
      </c>
      <c r="G92" s="182">
        <v>0</v>
      </c>
      <c r="H92" s="185">
        <v>0</v>
      </c>
      <c r="I92" s="103">
        <v>0</v>
      </c>
      <c r="J92" s="182">
        <v>0</v>
      </c>
      <c r="K92" s="185">
        <v>0</v>
      </c>
      <c r="L92" s="103">
        <v>0</v>
      </c>
      <c r="M92" s="182">
        <v>0</v>
      </c>
      <c r="N92" s="185">
        <v>0</v>
      </c>
      <c r="O92" s="103">
        <v>0</v>
      </c>
      <c r="P92" s="182">
        <v>0</v>
      </c>
      <c r="Q92" s="185">
        <v>0</v>
      </c>
      <c r="R92" s="103">
        <v>0</v>
      </c>
      <c r="S92" s="182">
        <v>0</v>
      </c>
      <c r="T92" s="185">
        <v>0</v>
      </c>
      <c r="U92" s="103">
        <v>0</v>
      </c>
      <c r="V92" s="182">
        <v>0</v>
      </c>
      <c r="W92" s="185">
        <v>0</v>
      </c>
      <c r="X92" s="103">
        <v>0</v>
      </c>
      <c r="Y92" s="182">
        <v>0</v>
      </c>
      <c r="Z92" s="185">
        <v>0</v>
      </c>
      <c r="AA92" s="103">
        <v>0</v>
      </c>
      <c r="AB92" s="182">
        <v>0</v>
      </c>
      <c r="AC92" s="185">
        <v>0</v>
      </c>
      <c r="AD92" s="103">
        <v>0</v>
      </c>
      <c r="AE92" s="182">
        <v>0</v>
      </c>
      <c r="AF92" s="185">
        <v>0</v>
      </c>
      <c r="AG92" s="103">
        <v>0</v>
      </c>
      <c r="AH92" s="182">
        <v>0</v>
      </c>
      <c r="AI92" s="185">
        <v>0</v>
      </c>
      <c r="AJ92" s="103">
        <v>0</v>
      </c>
      <c r="AK92" s="182">
        <v>0</v>
      </c>
      <c r="AL92" s="185">
        <v>0</v>
      </c>
      <c r="AM92" s="103">
        <v>0</v>
      </c>
      <c r="AN92" s="182">
        <v>0</v>
      </c>
      <c r="AO92" s="185">
        <v>0</v>
      </c>
      <c r="AP92" s="103">
        <v>0</v>
      </c>
      <c r="AQ92" s="182">
        <v>0</v>
      </c>
      <c r="AR92" s="185">
        <v>0</v>
      </c>
      <c r="AS92" s="103">
        <v>0</v>
      </c>
      <c r="AT92" s="182">
        <v>0</v>
      </c>
      <c r="AU92" s="185">
        <v>0</v>
      </c>
      <c r="AV92" s="103">
        <v>0</v>
      </c>
      <c r="AW92" s="182">
        <v>0</v>
      </c>
      <c r="AX92" s="185">
        <v>0</v>
      </c>
      <c r="AY92" s="103">
        <v>0</v>
      </c>
      <c r="AZ92" s="182">
        <v>0</v>
      </c>
      <c r="BA92" s="185">
        <v>0</v>
      </c>
      <c r="BB92" s="103">
        <v>0</v>
      </c>
      <c r="BC92" s="182">
        <v>0</v>
      </c>
      <c r="BD92" s="185">
        <v>0</v>
      </c>
      <c r="BE92" s="103">
        <v>0</v>
      </c>
      <c r="BF92" s="182">
        <v>0</v>
      </c>
      <c r="BG92" s="185">
        <v>0</v>
      </c>
      <c r="BH92" s="103">
        <v>0</v>
      </c>
      <c r="BI92" s="182">
        <v>0</v>
      </c>
      <c r="BJ92" s="185">
        <v>0</v>
      </c>
      <c r="BK92" s="103">
        <v>0</v>
      </c>
      <c r="BL92" s="182">
        <v>0</v>
      </c>
      <c r="BM92" s="185">
        <v>0</v>
      </c>
      <c r="BN92" s="103">
        <v>0</v>
      </c>
      <c r="BO92" s="182">
        <v>0</v>
      </c>
      <c r="BP92" s="185">
        <v>0</v>
      </c>
      <c r="BQ92" s="103">
        <v>0</v>
      </c>
      <c r="BR92" s="182">
        <v>0</v>
      </c>
      <c r="BS92" s="185">
        <v>0</v>
      </c>
      <c r="BT92" s="103">
        <v>0</v>
      </c>
      <c r="BU92" s="182">
        <v>0</v>
      </c>
      <c r="BV92" s="185">
        <v>0</v>
      </c>
      <c r="BW92" s="103">
        <v>0</v>
      </c>
      <c r="BX92" s="182">
        <v>0</v>
      </c>
      <c r="BY92" s="185">
        <v>0</v>
      </c>
      <c r="BZ92" s="103">
        <v>0</v>
      </c>
      <c r="CA92" s="182">
        <v>0</v>
      </c>
      <c r="CB92" s="185">
        <v>0</v>
      </c>
      <c r="CC92" s="103">
        <v>0</v>
      </c>
      <c r="CD92" s="182">
        <v>0</v>
      </c>
      <c r="CE92" s="185">
        <v>0</v>
      </c>
    </row>
    <row r="93" spans="1:83" ht="14.1" customHeight="1" x14ac:dyDescent="0.2">
      <c r="A93" s="384" t="s">
        <v>446</v>
      </c>
      <c r="B93" s="396" t="s">
        <v>147</v>
      </c>
      <c r="C93" s="103">
        <v>0</v>
      </c>
      <c r="D93" s="182">
        <v>0</v>
      </c>
      <c r="E93" s="185">
        <v>0</v>
      </c>
      <c r="F93" s="103">
        <v>0</v>
      </c>
      <c r="G93" s="182">
        <v>0</v>
      </c>
      <c r="H93" s="185">
        <v>0</v>
      </c>
      <c r="I93" s="103">
        <v>0</v>
      </c>
      <c r="J93" s="182">
        <v>0</v>
      </c>
      <c r="K93" s="185">
        <v>0</v>
      </c>
      <c r="L93" s="103">
        <v>0</v>
      </c>
      <c r="M93" s="182">
        <v>0</v>
      </c>
      <c r="N93" s="185">
        <v>0</v>
      </c>
      <c r="O93" s="103">
        <v>0</v>
      </c>
      <c r="P93" s="182">
        <v>0</v>
      </c>
      <c r="Q93" s="185">
        <v>0</v>
      </c>
      <c r="R93" s="103">
        <v>0</v>
      </c>
      <c r="S93" s="182">
        <v>0</v>
      </c>
      <c r="T93" s="185">
        <v>0</v>
      </c>
      <c r="U93" s="103">
        <v>0</v>
      </c>
      <c r="V93" s="182">
        <v>0</v>
      </c>
      <c r="W93" s="185">
        <v>0</v>
      </c>
      <c r="X93" s="103">
        <v>0</v>
      </c>
      <c r="Y93" s="182">
        <v>0</v>
      </c>
      <c r="Z93" s="185">
        <v>0</v>
      </c>
      <c r="AA93" s="103">
        <v>0</v>
      </c>
      <c r="AB93" s="182">
        <v>0</v>
      </c>
      <c r="AC93" s="185">
        <v>0</v>
      </c>
      <c r="AD93" s="103">
        <v>0</v>
      </c>
      <c r="AE93" s="182">
        <v>0</v>
      </c>
      <c r="AF93" s="185">
        <v>0</v>
      </c>
      <c r="AG93" s="103">
        <v>0</v>
      </c>
      <c r="AH93" s="182">
        <v>0</v>
      </c>
      <c r="AI93" s="185">
        <v>0</v>
      </c>
      <c r="AJ93" s="103">
        <v>0</v>
      </c>
      <c r="AK93" s="182">
        <v>0</v>
      </c>
      <c r="AL93" s="185">
        <v>0</v>
      </c>
      <c r="AM93" s="103">
        <v>0</v>
      </c>
      <c r="AN93" s="182">
        <v>0</v>
      </c>
      <c r="AO93" s="185">
        <v>0</v>
      </c>
      <c r="AP93" s="103">
        <v>0</v>
      </c>
      <c r="AQ93" s="182">
        <v>0</v>
      </c>
      <c r="AR93" s="185">
        <v>0</v>
      </c>
      <c r="AS93" s="103">
        <v>0</v>
      </c>
      <c r="AT93" s="182">
        <v>0</v>
      </c>
      <c r="AU93" s="185">
        <v>0</v>
      </c>
      <c r="AV93" s="103">
        <v>0</v>
      </c>
      <c r="AW93" s="182">
        <v>0</v>
      </c>
      <c r="AX93" s="185">
        <v>0</v>
      </c>
      <c r="AY93" s="103">
        <v>0</v>
      </c>
      <c r="AZ93" s="182">
        <v>0</v>
      </c>
      <c r="BA93" s="185">
        <v>0</v>
      </c>
      <c r="BB93" s="103">
        <v>0</v>
      </c>
      <c r="BC93" s="182">
        <v>0</v>
      </c>
      <c r="BD93" s="185">
        <v>0</v>
      </c>
      <c r="BE93" s="103">
        <v>0</v>
      </c>
      <c r="BF93" s="182">
        <v>0</v>
      </c>
      <c r="BG93" s="185">
        <v>0</v>
      </c>
      <c r="BH93" s="103">
        <v>0</v>
      </c>
      <c r="BI93" s="182">
        <v>0</v>
      </c>
      <c r="BJ93" s="185">
        <v>0</v>
      </c>
      <c r="BK93" s="103">
        <v>0</v>
      </c>
      <c r="BL93" s="182">
        <v>0</v>
      </c>
      <c r="BM93" s="185">
        <v>0</v>
      </c>
      <c r="BN93" s="103">
        <v>0</v>
      </c>
      <c r="BO93" s="182">
        <v>0</v>
      </c>
      <c r="BP93" s="185">
        <v>0</v>
      </c>
      <c r="BQ93" s="103">
        <v>0</v>
      </c>
      <c r="BR93" s="182">
        <v>0</v>
      </c>
      <c r="BS93" s="185">
        <v>0</v>
      </c>
      <c r="BT93" s="103">
        <v>0</v>
      </c>
      <c r="BU93" s="182">
        <v>0</v>
      </c>
      <c r="BV93" s="185">
        <v>0</v>
      </c>
      <c r="BW93" s="103">
        <v>0</v>
      </c>
      <c r="BX93" s="182">
        <v>0</v>
      </c>
      <c r="BY93" s="185">
        <v>0</v>
      </c>
      <c r="BZ93" s="103">
        <v>0</v>
      </c>
      <c r="CA93" s="182">
        <v>0</v>
      </c>
      <c r="CB93" s="185">
        <v>0</v>
      </c>
      <c r="CC93" s="103">
        <v>0</v>
      </c>
      <c r="CD93" s="182">
        <v>0</v>
      </c>
      <c r="CE93" s="185">
        <v>0</v>
      </c>
    </row>
    <row r="94" spans="1:83" ht="14.1" customHeight="1" x14ac:dyDescent="0.2">
      <c r="A94" s="384" t="s">
        <v>447</v>
      </c>
      <c r="B94" s="396" t="s">
        <v>148</v>
      </c>
      <c r="C94" s="103">
        <v>0</v>
      </c>
      <c r="D94" s="182">
        <v>0</v>
      </c>
      <c r="E94" s="185">
        <v>0</v>
      </c>
      <c r="F94" s="103">
        <v>0</v>
      </c>
      <c r="G94" s="182">
        <v>0</v>
      </c>
      <c r="H94" s="185">
        <v>0</v>
      </c>
      <c r="I94" s="103">
        <v>0</v>
      </c>
      <c r="J94" s="182">
        <v>0</v>
      </c>
      <c r="K94" s="185">
        <v>0</v>
      </c>
      <c r="L94" s="103">
        <v>0</v>
      </c>
      <c r="M94" s="182">
        <v>0</v>
      </c>
      <c r="N94" s="185">
        <v>0</v>
      </c>
      <c r="O94" s="103">
        <v>0</v>
      </c>
      <c r="P94" s="182">
        <v>0</v>
      </c>
      <c r="Q94" s="185">
        <v>0</v>
      </c>
      <c r="R94" s="103">
        <v>0</v>
      </c>
      <c r="S94" s="182">
        <v>0</v>
      </c>
      <c r="T94" s="185">
        <v>0</v>
      </c>
      <c r="U94" s="103">
        <v>0</v>
      </c>
      <c r="V94" s="182">
        <v>0</v>
      </c>
      <c r="W94" s="185">
        <v>0</v>
      </c>
      <c r="X94" s="103">
        <v>0</v>
      </c>
      <c r="Y94" s="182">
        <v>0</v>
      </c>
      <c r="Z94" s="185">
        <v>0</v>
      </c>
      <c r="AA94" s="103">
        <v>0</v>
      </c>
      <c r="AB94" s="182">
        <v>0</v>
      </c>
      <c r="AC94" s="185">
        <v>0</v>
      </c>
      <c r="AD94" s="103">
        <v>0</v>
      </c>
      <c r="AE94" s="182">
        <v>0</v>
      </c>
      <c r="AF94" s="185">
        <v>0</v>
      </c>
      <c r="AG94" s="103">
        <v>0</v>
      </c>
      <c r="AH94" s="182">
        <v>0</v>
      </c>
      <c r="AI94" s="185">
        <v>0</v>
      </c>
      <c r="AJ94" s="103">
        <v>0</v>
      </c>
      <c r="AK94" s="182">
        <v>0</v>
      </c>
      <c r="AL94" s="185">
        <v>0</v>
      </c>
      <c r="AM94" s="103">
        <v>0</v>
      </c>
      <c r="AN94" s="182">
        <v>0</v>
      </c>
      <c r="AO94" s="185">
        <v>0</v>
      </c>
      <c r="AP94" s="103">
        <v>0</v>
      </c>
      <c r="AQ94" s="182">
        <v>0</v>
      </c>
      <c r="AR94" s="185">
        <v>0</v>
      </c>
      <c r="AS94" s="103">
        <v>0</v>
      </c>
      <c r="AT94" s="182">
        <v>0</v>
      </c>
      <c r="AU94" s="185">
        <v>0</v>
      </c>
      <c r="AV94" s="103">
        <v>0</v>
      </c>
      <c r="AW94" s="182">
        <v>0</v>
      </c>
      <c r="AX94" s="185">
        <v>0</v>
      </c>
      <c r="AY94" s="103">
        <v>0</v>
      </c>
      <c r="AZ94" s="182">
        <v>0</v>
      </c>
      <c r="BA94" s="185">
        <v>0</v>
      </c>
      <c r="BB94" s="103">
        <v>0</v>
      </c>
      <c r="BC94" s="182">
        <v>0</v>
      </c>
      <c r="BD94" s="185">
        <v>0</v>
      </c>
      <c r="BE94" s="103">
        <v>0</v>
      </c>
      <c r="BF94" s="182">
        <v>0</v>
      </c>
      <c r="BG94" s="185">
        <v>0</v>
      </c>
      <c r="BH94" s="103">
        <v>0</v>
      </c>
      <c r="BI94" s="182">
        <v>0</v>
      </c>
      <c r="BJ94" s="185">
        <v>0</v>
      </c>
      <c r="BK94" s="103">
        <v>0</v>
      </c>
      <c r="BL94" s="182">
        <v>0</v>
      </c>
      <c r="BM94" s="185">
        <v>0</v>
      </c>
      <c r="BN94" s="103">
        <v>0</v>
      </c>
      <c r="BO94" s="182">
        <v>0</v>
      </c>
      <c r="BP94" s="185">
        <v>0</v>
      </c>
      <c r="BQ94" s="103">
        <v>0</v>
      </c>
      <c r="BR94" s="182">
        <v>0</v>
      </c>
      <c r="BS94" s="185">
        <v>0</v>
      </c>
      <c r="BT94" s="103">
        <v>0</v>
      </c>
      <c r="BU94" s="182">
        <v>0</v>
      </c>
      <c r="BV94" s="185">
        <v>0</v>
      </c>
      <c r="BW94" s="103">
        <v>0</v>
      </c>
      <c r="BX94" s="182">
        <v>0</v>
      </c>
      <c r="BY94" s="185">
        <v>0</v>
      </c>
      <c r="BZ94" s="103">
        <v>0</v>
      </c>
      <c r="CA94" s="182">
        <v>0</v>
      </c>
      <c r="CB94" s="185">
        <v>0</v>
      </c>
      <c r="CC94" s="103">
        <v>0</v>
      </c>
      <c r="CD94" s="182">
        <v>0</v>
      </c>
      <c r="CE94" s="185">
        <v>0</v>
      </c>
    </row>
    <row r="95" spans="1:83" ht="14.1" customHeight="1" x14ac:dyDescent="0.2">
      <c r="A95" s="384" t="s">
        <v>448</v>
      </c>
      <c r="B95" s="396" t="s">
        <v>149</v>
      </c>
      <c r="C95" s="103">
        <v>0</v>
      </c>
      <c r="D95" s="182">
        <v>0</v>
      </c>
      <c r="E95" s="185">
        <v>0</v>
      </c>
      <c r="F95" s="103">
        <v>0</v>
      </c>
      <c r="G95" s="182">
        <v>0</v>
      </c>
      <c r="H95" s="185">
        <v>0</v>
      </c>
      <c r="I95" s="103">
        <v>0</v>
      </c>
      <c r="J95" s="182">
        <v>0</v>
      </c>
      <c r="K95" s="185">
        <v>0</v>
      </c>
      <c r="L95" s="103">
        <v>0</v>
      </c>
      <c r="M95" s="182">
        <v>0</v>
      </c>
      <c r="N95" s="185">
        <v>0</v>
      </c>
      <c r="O95" s="103">
        <v>0</v>
      </c>
      <c r="P95" s="182">
        <v>0</v>
      </c>
      <c r="Q95" s="185">
        <v>0</v>
      </c>
      <c r="R95" s="103">
        <v>0</v>
      </c>
      <c r="S95" s="182">
        <v>0</v>
      </c>
      <c r="T95" s="185">
        <v>0</v>
      </c>
      <c r="U95" s="103">
        <v>0</v>
      </c>
      <c r="V95" s="182">
        <v>0</v>
      </c>
      <c r="W95" s="185">
        <v>0</v>
      </c>
      <c r="X95" s="103">
        <v>0</v>
      </c>
      <c r="Y95" s="182">
        <v>0</v>
      </c>
      <c r="Z95" s="185">
        <v>0</v>
      </c>
      <c r="AA95" s="103">
        <v>0</v>
      </c>
      <c r="AB95" s="182">
        <v>0</v>
      </c>
      <c r="AC95" s="185">
        <v>0</v>
      </c>
      <c r="AD95" s="103">
        <v>0</v>
      </c>
      <c r="AE95" s="182">
        <v>0</v>
      </c>
      <c r="AF95" s="185">
        <v>0</v>
      </c>
      <c r="AG95" s="103">
        <v>0</v>
      </c>
      <c r="AH95" s="182">
        <v>0</v>
      </c>
      <c r="AI95" s="185">
        <v>0</v>
      </c>
      <c r="AJ95" s="103">
        <v>0</v>
      </c>
      <c r="AK95" s="182">
        <v>0</v>
      </c>
      <c r="AL95" s="185">
        <v>0</v>
      </c>
      <c r="AM95" s="103">
        <v>0</v>
      </c>
      <c r="AN95" s="182">
        <v>0</v>
      </c>
      <c r="AO95" s="185">
        <v>0</v>
      </c>
      <c r="AP95" s="103">
        <v>0</v>
      </c>
      <c r="AQ95" s="182">
        <v>0</v>
      </c>
      <c r="AR95" s="185">
        <v>0</v>
      </c>
      <c r="AS95" s="103">
        <v>0</v>
      </c>
      <c r="AT95" s="182">
        <v>0</v>
      </c>
      <c r="AU95" s="185">
        <v>0</v>
      </c>
      <c r="AV95" s="103">
        <v>0</v>
      </c>
      <c r="AW95" s="182">
        <v>0</v>
      </c>
      <c r="AX95" s="185">
        <v>0</v>
      </c>
      <c r="AY95" s="103">
        <v>0</v>
      </c>
      <c r="AZ95" s="182">
        <v>0</v>
      </c>
      <c r="BA95" s="185">
        <v>0</v>
      </c>
      <c r="BB95" s="103">
        <v>0</v>
      </c>
      <c r="BC95" s="182">
        <v>0</v>
      </c>
      <c r="BD95" s="185">
        <v>0</v>
      </c>
      <c r="BE95" s="103">
        <v>0</v>
      </c>
      <c r="BF95" s="182">
        <v>0</v>
      </c>
      <c r="BG95" s="185">
        <v>0</v>
      </c>
      <c r="BH95" s="103">
        <v>0</v>
      </c>
      <c r="BI95" s="182">
        <v>0</v>
      </c>
      <c r="BJ95" s="185">
        <v>0</v>
      </c>
      <c r="BK95" s="103">
        <v>0</v>
      </c>
      <c r="BL95" s="182">
        <v>0</v>
      </c>
      <c r="BM95" s="185">
        <v>0</v>
      </c>
      <c r="BN95" s="103">
        <v>0</v>
      </c>
      <c r="BO95" s="182">
        <v>0</v>
      </c>
      <c r="BP95" s="185">
        <v>0</v>
      </c>
      <c r="BQ95" s="103">
        <v>0</v>
      </c>
      <c r="BR95" s="182">
        <v>0</v>
      </c>
      <c r="BS95" s="185">
        <v>0</v>
      </c>
      <c r="BT95" s="103">
        <v>0</v>
      </c>
      <c r="BU95" s="182">
        <v>0</v>
      </c>
      <c r="BV95" s="185">
        <v>0</v>
      </c>
      <c r="BW95" s="103">
        <v>0</v>
      </c>
      <c r="BX95" s="182">
        <v>0</v>
      </c>
      <c r="BY95" s="185">
        <v>0</v>
      </c>
      <c r="BZ95" s="103">
        <v>0</v>
      </c>
      <c r="CA95" s="182">
        <v>0</v>
      </c>
      <c r="CB95" s="185">
        <v>0</v>
      </c>
      <c r="CC95" s="103">
        <v>0</v>
      </c>
      <c r="CD95" s="182">
        <v>0</v>
      </c>
      <c r="CE95" s="185">
        <v>0</v>
      </c>
    </row>
    <row r="96" spans="1:83" ht="14.1" customHeight="1" x14ac:dyDescent="0.2">
      <c r="A96" s="384" t="s">
        <v>449</v>
      </c>
      <c r="B96" s="396" t="s">
        <v>150</v>
      </c>
      <c r="C96" s="103">
        <v>0</v>
      </c>
      <c r="D96" s="182">
        <v>0</v>
      </c>
      <c r="E96" s="185">
        <v>0</v>
      </c>
      <c r="F96" s="103">
        <v>0</v>
      </c>
      <c r="G96" s="182">
        <v>0</v>
      </c>
      <c r="H96" s="185">
        <v>0</v>
      </c>
      <c r="I96" s="103">
        <v>0</v>
      </c>
      <c r="J96" s="182">
        <v>0</v>
      </c>
      <c r="K96" s="185">
        <v>0</v>
      </c>
      <c r="L96" s="103">
        <v>0</v>
      </c>
      <c r="M96" s="182">
        <v>0</v>
      </c>
      <c r="N96" s="185">
        <v>0</v>
      </c>
      <c r="O96" s="103">
        <v>0</v>
      </c>
      <c r="P96" s="182">
        <v>0</v>
      </c>
      <c r="Q96" s="185">
        <v>0</v>
      </c>
      <c r="R96" s="103">
        <v>0</v>
      </c>
      <c r="S96" s="182">
        <v>0</v>
      </c>
      <c r="T96" s="185">
        <v>0</v>
      </c>
      <c r="U96" s="103">
        <v>0</v>
      </c>
      <c r="V96" s="182">
        <v>0</v>
      </c>
      <c r="W96" s="185">
        <v>0</v>
      </c>
      <c r="X96" s="103">
        <v>0</v>
      </c>
      <c r="Y96" s="182">
        <v>0</v>
      </c>
      <c r="Z96" s="185">
        <v>0</v>
      </c>
      <c r="AA96" s="103">
        <v>0</v>
      </c>
      <c r="AB96" s="182">
        <v>0</v>
      </c>
      <c r="AC96" s="185">
        <v>0</v>
      </c>
      <c r="AD96" s="103">
        <v>0</v>
      </c>
      <c r="AE96" s="182">
        <v>0</v>
      </c>
      <c r="AF96" s="185">
        <v>0</v>
      </c>
      <c r="AG96" s="103">
        <v>0</v>
      </c>
      <c r="AH96" s="182">
        <v>0</v>
      </c>
      <c r="AI96" s="185">
        <v>0</v>
      </c>
      <c r="AJ96" s="103">
        <v>0</v>
      </c>
      <c r="AK96" s="182">
        <v>0</v>
      </c>
      <c r="AL96" s="185">
        <v>0</v>
      </c>
      <c r="AM96" s="103">
        <v>0</v>
      </c>
      <c r="AN96" s="182">
        <v>0</v>
      </c>
      <c r="AO96" s="185">
        <v>0</v>
      </c>
      <c r="AP96" s="103">
        <v>0</v>
      </c>
      <c r="AQ96" s="182">
        <v>0</v>
      </c>
      <c r="AR96" s="185">
        <v>0</v>
      </c>
      <c r="AS96" s="103">
        <v>0</v>
      </c>
      <c r="AT96" s="182">
        <v>0</v>
      </c>
      <c r="AU96" s="185">
        <v>0</v>
      </c>
      <c r="AV96" s="103">
        <v>0</v>
      </c>
      <c r="AW96" s="182">
        <v>0</v>
      </c>
      <c r="AX96" s="185">
        <v>0</v>
      </c>
      <c r="AY96" s="103">
        <v>0</v>
      </c>
      <c r="AZ96" s="182">
        <v>0</v>
      </c>
      <c r="BA96" s="185">
        <v>0</v>
      </c>
      <c r="BB96" s="103">
        <v>0</v>
      </c>
      <c r="BC96" s="182">
        <v>0</v>
      </c>
      <c r="BD96" s="185">
        <v>0</v>
      </c>
      <c r="BE96" s="103">
        <v>0</v>
      </c>
      <c r="BF96" s="182">
        <v>0</v>
      </c>
      <c r="BG96" s="185">
        <v>0</v>
      </c>
      <c r="BH96" s="103">
        <v>0</v>
      </c>
      <c r="BI96" s="182">
        <v>0</v>
      </c>
      <c r="BJ96" s="185">
        <v>0</v>
      </c>
      <c r="BK96" s="103">
        <v>0</v>
      </c>
      <c r="BL96" s="182">
        <v>0</v>
      </c>
      <c r="BM96" s="185">
        <v>0</v>
      </c>
      <c r="BN96" s="103">
        <v>0</v>
      </c>
      <c r="BO96" s="182">
        <v>0</v>
      </c>
      <c r="BP96" s="185">
        <v>0</v>
      </c>
      <c r="BQ96" s="103">
        <v>0</v>
      </c>
      <c r="BR96" s="182">
        <v>0</v>
      </c>
      <c r="BS96" s="185">
        <v>0</v>
      </c>
      <c r="BT96" s="103">
        <v>0</v>
      </c>
      <c r="BU96" s="182">
        <v>0</v>
      </c>
      <c r="BV96" s="185">
        <v>0</v>
      </c>
      <c r="BW96" s="103">
        <v>0</v>
      </c>
      <c r="BX96" s="182">
        <v>0</v>
      </c>
      <c r="BY96" s="185">
        <v>0</v>
      </c>
      <c r="BZ96" s="103">
        <v>0</v>
      </c>
      <c r="CA96" s="182">
        <v>0</v>
      </c>
      <c r="CB96" s="185">
        <v>0</v>
      </c>
      <c r="CC96" s="103">
        <v>0</v>
      </c>
      <c r="CD96" s="182">
        <v>0</v>
      </c>
      <c r="CE96" s="185">
        <v>0</v>
      </c>
    </row>
    <row r="97" spans="1:83" ht="14.1" customHeight="1" x14ac:dyDescent="0.2">
      <c r="A97" s="384" t="s">
        <v>450</v>
      </c>
      <c r="B97" s="396" t="s">
        <v>151</v>
      </c>
      <c r="C97" s="103">
        <v>0</v>
      </c>
      <c r="D97" s="182">
        <v>0</v>
      </c>
      <c r="E97" s="185">
        <v>0</v>
      </c>
      <c r="F97" s="103">
        <v>0</v>
      </c>
      <c r="G97" s="182">
        <v>0</v>
      </c>
      <c r="H97" s="185">
        <v>0</v>
      </c>
      <c r="I97" s="103">
        <v>0</v>
      </c>
      <c r="J97" s="182">
        <v>0</v>
      </c>
      <c r="K97" s="185">
        <v>0</v>
      </c>
      <c r="L97" s="103">
        <v>0</v>
      </c>
      <c r="M97" s="182">
        <v>0</v>
      </c>
      <c r="N97" s="185">
        <v>0</v>
      </c>
      <c r="O97" s="103">
        <v>0</v>
      </c>
      <c r="P97" s="182">
        <v>0</v>
      </c>
      <c r="Q97" s="185">
        <v>0</v>
      </c>
      <c r="R97" s="103">
        <v>0</v>
      </c>
      <c r="S97" s="182">
        <v>0</v>
      </c>
      <c r="T97" s="185">
        <v>0</v>
      </c>
      <c r="U97" s="103">
        <v>0</v>
      </c>
      <c r="V97" s="182">
        <v>0</v>
      </c>
      <c r="W97" s="185">
        <v>0</v>
      </c>
      <c r="X97" s="103">
        <v>0</v>
      </c>
      <c r="Y97" s="182">
        <v>0</v>
      </c>
      <c r="Z97" s="185">
        <v>0</v>
      </c>
      <c r="AA97" s="103">
        <v>0</v>
      </c>
      <c r="AB97" s="182">
        <v>0</v>
      </c>
      <c r="AC97" s="185">
        <v>0</v>
      </c>
      <c r="AD97" s="103">
        <v>0</v>
      </c>
      <c r="AE97" s="182">
        <v>0</v>
      </c>
      <c r="AF97" s="185">
        <v>0</v>
      </c>
      <c r="AG97" s="103">
        <v>0</v>
      </c>
      <c r="AH97" s="182">
        <v>0</v>
      </c>
      <c r="AI97" s="185">
        <v>0</v>
      </c>
      <c r="AJ97" s="103">
        <v>0</v>
      </c>
      <c r="AK97" s="182">
        <v>0</v>
      </c>
      <c r="AL97" s="185">
        <v>0</v>
      </c>
      <c r="AM97" s="103">
        <v>0</v>
      </c>
      <c r="AN97" s="182">
        <v>0</v>
      </c>
      <c r="AO97" s="185">
        <v>0</v>
      </c>
      <c r="AP97" s="103">
        <v>0</v>
      </c>
      <c r="AQ97" s="182">
        <v>0</v>
      </c>
      <c r="AR97" s="185">
        <v>0</v>
      </c>
      <c r="AS97" s="103">
        <v>0</v>
      </c>
      <c r="AT97" s="182">
        <v>0</v>
      </c>
      <c r="AU97" s="185">
        <v>0</v>
      </c>
      <c r="AV97" s="103">
        <v>0</v>
      </c>
      <c r="AW97" s="182">
        <v>0</v>
      </c>
      <c r="AX97" s="185">
        <v>0</v>
      </c>
      <c r="AY97" s="103">
        <v>0</v>
      </c>
      <c r="AZ97" s="182">
        <v>0</v>
      </c>
      <c r="BA97" s="185">
        <v>0</v>
      </c>
      <c r="BB97" s="103">
        <v>0</v>
      </c>
      <c r="BC97" s="182">
        <v>0</v>
      </c>
      <c r="BD97" s="185">
        <v>0</v>
      </c>
      <c r="BE97" s="103">
        <v>0</v>
      </c>
      <c r="BF97" s="182">
        <v>0</v>
      </c>
      <c r="BG97" s="185">
        <v>0</v>
      </c>
      <c r="BH97" s="103">
        <v>0</v>
      </c>
      <c r="BI97" s="182">
        <v>0</v>
      </c>
      <c r="BJ97" s="185">
        <v>0</v>
      </c>
      <c r="BK97" s="103">
        <v>0</v>
      </c>
      <c r="BL97" s="182">
        <v>0</v>
      </c>
      <c r="BM97" s="185">
        <v>0</v>
      </c>
      <c r="BN97" s="103">
        <v>0</v>
      </c>
      <c r="BO97" s="182">
        <v>0</v>
      </c>
      <c r="BP97" s="185">
        <v>0</v>
      </c>
      <c r="BQ97" s="103">
        <v>0</v>
      </c>
      <c r="BR97" s="182">
        <v>0</v>
      </c>
      <c r="BS97" s="185">
        <v>0</v>
      </c>
      <c r="BT97" s="103">
        <v>0</v>
      </c>
      <c r="BU97" s="182">
        <v>0</v>
      </c>
      <c r="BV97" s="185">
        <v>0</v>
      </c>
      <c r="BW97" s="103">
        <v>0</v>
      </c>
      <c r="BX97" s="182">
        <v>0</v>
      </c>
      <c r="BY97" s="185">
        <v>0</v>
      </c>
      <c r="BZ97" s="103">
        <v>0</v>
      </c>
      <c r="CA97" s="182">
        <v>0</v>
      </c>
      <c r="CB97" s="185">
        <v>0</v>
      </c>
      <c r="CC97" s="103">
        <v>0</v>
      </c>
      <c r="CD97" s="182">
        <v>0</v>
      </c>
      <c r="CE97" s="185">
        <v>0</v>
      </c>
    </row>
    <row r="98" spans="1:83" ht="14.1" customHeight="1" x14ac:dyDescent="0.2">
      <c r="A98" s="384" t="s">
        <v>451</v>
      </c>
      <c r="B98" s="396" t="s">
        <v>571</v>
      </c>
      <c r="C98" s="103">
        <v>0</v>
      </c>
      <c r="D98" s="182">
        <v>0</v>
      </c>
      <c r="E98" s="185">
        <v>0</v>
      </c>
      <c r="F98" s="103">
        <v>0</v>
      </c>
      <c r="G98" s="182">
        <v>0</v>
      </c>
      <c r="H98" s="185">
        <v>0</v>
      </c>
      <c r="I98" s="103">
        <v>0</v>
      </c>
      <c r="J98" s="182">
        <v>0</v>
      </c>
      <c r="K98" s="185">
        <v>0</v>
      </c>
      <c r="L98" s="103">
        <v>0</v>
      </c>
      <c r="M98" s="182">
        <v>0</v>
      </c>
      <c r="N98" s="185">
        <v>0</v>
      </c>
      <c r="O98" s="103">
        <v>0</v>
      </c>
      <c r="P98" s="182">
        <v>0</v>
      </c>
      <c r="Q98" s="185">
        <v>0</v>
      </c>
      <c r="R98" s="103">
        <v>0</v>
      </c>
      <c r="S98" s="182">
        <v>0</v>
      </c>
      <c r="T98" s="185">
        <v>0</v>
      </c>
      <c r="U98" s="103">
        <v>0</v>
      </c>
      <c r="V98" s="182">
        <v>0</v>
      </c>
      <c r="W98" s="185">
        <v>0</v>
      </c>
      <c r="X98" s="103">
        <v>0</v>
      </c>
      <c r="Y98" s="182">
        <v>0</v>
      </c>
      <c r="Z98" s="185">
        <v>0</v>
      </c>
      <c r="AA98" s="103">
        <v>0</v>
      </c>
      <c r="AB98" s="182">
        <v>0</v>
      </c>
      <c r="AC98" s="185">
        <v>0</v>
      </c>
      <c r="AD98" s="103">
        <v>0</v>
      </c>
      <c r="AE98" s="182">
        <v>0</v>
      </c>
      <c r="AF98" s="185">
        <v>0</v>
      </c>
      <c r="AG98" s="103">
        <v>0</v>
      </c>
      <c r="AH98" s="182">
        <v>0</v>
      </c>
      <c r="AI98" s="185">
        <v>0</v>
      </c>
      <c r="AJ98" s="103">
        <v>0</v>
      </c>
      <c r="AK98" s="182">
        <v>0</v>
      </c>
      <c r="AL98" s="185">
        <v>0</v>
      </c>
      <c r="AM98" s="103">
        <v>0</v>
      </c>
      <c r="AN98" s="182">
        <v>0</v>
      </c>
      <c r="AO98" s="185">
        <v>0</v>
      </c>
      <c r="AP98" s="103">
        <v>0</v>
      </c>
      <c r="AQ98" s="182">
        <v>0</v>
      </c>
      <c r="AR98" s="185">
        <v>0</v>
      </c>
      <c r="AS98" s="103">
        <v>0</v>
      </c>
      <c r="AT98" s="182">
        <v>0</v>
      </c>
      <c r="AU98" s="185">
        <v>0</v>
      </c>
      <c r="AV98" s="103">
        <v>0</v>
      </c>
      <c r="AW98" s="182">
        <v>0</v>
      </c>
      <c r="AX98" s="185">
        <v>0</v>
      </c>
      <c r="AY98" s="103">
        <v>0</v>
      </c>
      <c r="AZ98" s="182">
        <v>0</v>
      </c>
      <c r="BA98" s="185">
        <v>0</v>
      </c>
      <c r="BB98" s="103">
        <v>0</v>
      </c>
      <c r="BC98" s="182">
        <v>0</v>
      </c>
      <c r="BD98" s="185">
        <v>0</v>
      </c>
      <c r="BE98" s="103">
        <v>0</v>
      </c>
      <c r="BF98" s="182">
        <v>0</v>
      </c>
      <c r="BG98" s="185">
        <v>0</v>
      </c>
      <c r="BH98" s="103">
        <v>0</v>
      </c>
      <c r="BI98" s="182">
        <v>0</v>
      </c>
      <c r="BJ98" s="185">
        <v>0</v>
      </c>
      <c r="BK98" s="103">
        <v>0</v>
      </c>
      <c r="BL98" s="182">
        <v>0</v>
      </c>
      <c r="BM98" s="185">
        <v>0</v>
      </c>
      <c r="BN98" s="103">
        <v>0</v>
      </c>
      <c r="BO98" s="182">
        <v>0</v>
      </c>
      <c r="BP98" s="185">
        <v>0</v>
      </c>
      <c r="BQ98" s="103">
        <v>0</v>
      </c>
      <c r="BR98" s="182">
        <v>0</v>
      </c>
      <c r="BS98" s="185">
        <v>0</v>
      </c>
      <c r="BT98" s="103">
        <v>0</v>
      </c>
      <c r="BU98" s="182">
        <v>0</v>
      </c>
      <c r="BV98" s="185">
        <v>0</v>
      </c>
      <c r="BW98" s="103">
        <v>0</v>
      </c>
      <c r="BX98" s="182">
        <v>0</v>
      </c>
      <c r="BY98" s="185">
        <v>0</v>
      </c>
      <c r="BZ98" s="103">
        <v>0</v>
      </c>
      <c r="CA98" s="182">
        <v>0</v>
      </c>
      <c r="CB98" s="185">
        <v>0</v>
      </c>
      <c r="CC98" s="103">
        <v>0</v>
      </c>
      <c r="CD98" s="182">
        <v>0</v>
      </c>
      <c r="CE98" s="185">
        <v>0</v>
      </c>
    </row>
    <row r="99" spans="1:83" ht="14.1" customHeight="1" x14ac:dyDescent="0.2">
      <c r="A99" s="384" t="s">
        <v>452</v>
      </c>
      <c r="B99" s="396" t="s">
        <v>388</v>
      </c>
      <c r="C99" s="103">
        <v>0</v>
      </c>
      <c r="D99" s="182">
        <v>0</v>
      </c>
      <c r="E99" s="185">
        <v>0</v>
      </c>
      <c r="F99" s="103">
        <v>0</v>
      </c>
      <c r="G99" s="182">
        <v>0</v>
      </c>
      <c r="H99" s="185">
        <v>0</v>
      </c>
      <c r="I99" s="103">
        <v>0</v>
      </c>
      <c r="J99" s="182">
        <v>0</v>
      </c>
      <c r="K99" s="185">
        <v>0</v>
      </c>
      <c r="L99" s="103">
        <v>0</v>
      </c>
      <c r="M99" s="182">
        <v>0</v>
      </c>
      <c r="N99" s="185">
        <v>0</v>
      </c>
      <c r="O99" s="103">
        <v>0</v>
      </c>
      <c r="P99" s="182">
        <v>0</v>
      </c>
      <c r="Q99" s="185">
        <v>0</v>
      </c>
      <c r="R99" s="103">
        <v>0</v>
      </c>
      <c r="S99" s="182">
        <v>0</v>
      </c>
      <c r="T99" s="185">
        <v>0</v>
      </c>
      <c r="U99" s="103">
        <v>0</v>
      </c>
      <c r="V99" s="182">
        <v>0</v>
      </c>
      <c r="W99" s="185">
        <v>0</v>
      </c>
      <c r="X99" s="103">
        <v>0</v>
      </c>
      <c r="Y99" s="182">
        <v>0</v>
      </c>
      <c r="Z99" s="185">
        <v>0</v>
      </c>
      <c r="AA99" s="103">
        <v>0</v>
      </c>
      <c r="AB99" s="182">
        <v>0</v>
      </c>
      <c r="AC99" s="185">
        <v>0</v>
      </c>
      <c r="AD99" s="103">
        <v>0</v>
      </c>
      <c r="AE99" s="182">
        <v>0</v>
      </c>
      <c r="AF99" s="185">
        <v>0</v>
      </c>
      <c r="AG99" s="103">
        <v>0</v>
      </c>
      <c r="AH99" s="182">
        <v>0</v>
      </c>
      <c r="AI99" s="185">
        <v>0</v>
      </c>
      <c r="AJ99" s="103">
        <v>0</v>
      </c>
      <c r="AK99" s="182">
        <v>0</v>
      </c>
      <c r="AL99" s="185">
        <v>0</v>
      </c>
      <c r="AM99" s="103">
        <v>0</v>
      </c>
      <c r="AN99" s="182">
        <v>0</v>
      </c>
      <c r="AO99" s="185">
        <v>0</v>
      </c>
      <c r="AP99" s="103">
        <v>0</v>
      </c>
      <c r="AQ99" s="182">
        <v>0</v>
      </c>
      <c r="AR99" s="185">
        <v>0</v>
      </c>
      <c r="AS99" s="103">
        <v>0</v>
      </c>
      <c r="AT99" s="182">
        <v>0</v>
      </c>
      <c r="AU99" s="185">
        <v>0</v>
      </c>
      <c r="AV99" s="103">
        <v>0</v>
      </c>
      <c r="AW99" s="182">
        <v>0</v>
      </c>
      <c r="AX99" s="185">
        <v>0</v>
      </c>
      <c r="AY99" s="103">
        <v>0</v>
      </c>
      <c r="AZ99" s="182">
        <v>0</v>
      </c>
      <c r="BA99" s="185">
        <v>0</v>
      </c>
      <c r="BB99" s="103">
        <v>0</v>
      </c>
      <c r="BC99" s="182">
        <v>0</v>
      </c>
      <c r="BD99" s="185">
        <v>0</v>
      </c>
      <c r="BE99" s="103">
        <v>0</v>
      </c>
      <c r="BF99" s="182">
        <v>0</v>
      </c>
      <c r="BG99" s="185">
        <v>0</v>
      </c>
      <c r="BH99" s="103">
        <v>0</v>
      </c>
      <c r="BI99" s="182">
        <v>0</v>
      </c>
      <c r="BJ99" s="185">
        <v>0</v>
      </c>
      <c r="BK99" s="103">
        <v>19657685</v>
      </c>
      <c r="BL99" s="182">
        <v>20976778</v>
      </c>
      <c r="BM99" s="185">
        <v>106.71031711007679</v>
      </c>
      <c r="BN99" s="103">
        <v>22375000</v>
      </c>
      <c r="BO99" s="182">
        <v>21378973</v>
      </c>
      <c r="BP99" s="185">
        <v>95.548482681564252</v>
      </c>
      <c r="BQ99" s="103">
        <v>21808975</v>
      </c>
      <c r="BR99" s="182">
        <v>15980724</v>
      </c>
      <c r="BS99" s="185">
        <v>73.275905905710843</v>
      </c>
      <c r="BT99" s="103">
        <v>19636071</v>
      </c>
      <c r="BU99" s="182">
        <v>26765829.800000001</v>
      </c>
      <c r="BV99" s="185">
        <v>136.30949796423124</v>
      </c>
      <c r="BW99" s="103">
        <v>0</v>
      </c>
      <c r="BX99" s="182">
        <v>0</v>
      </c>
      <c r="BY99" s="185">
        <v>0</v>
      </c>
      <c r="BZ99" s="103">
        <v>0</v>
      </c>
      <c r="CA99" s="182">
        <v>0</v>
      </c>
      <c r="CB99" s="185">
        <v>0</v>
      </c>
      <c r="CC99" s="103">
        <v>0</v>
      </c>
      <c r="CD99" s="182">
        <v>0</v>
      </c>
      <c r="CE99" s="185">
        <v>0</v>
      </c>
    </row>
    <row r="100" spans="1:83" ht="14.1" customHeight="1" x14ac:dyDescent="0.2">
      <c r="A100" s="386">
        <v>21211</v>
      </c>
      <c r="B100" s="400" t="s">
        <v>453</v>
      </c>
      <c r="C100" s="103">
        <v>0</v>
      </c>
      <c r="D100" s="182">
        <v>0</v>
      </c>
      <c r="E100" s="185">
        <v>0</v>
      </c>
      <c r="F100" s="103">
        <v>0</v>
      </c>
      <c r="G100" s="182">
        <v>0</v>
      </c>
      <c r="H100" s="185">
        <v>0</v>
      </c>
      <c r="I100" s="103">
        <v>0</v>
      </c>
      <c r="J100" s="182">
        <v>0</v>
      </c>
      <c r="K100" s="185">
        <v>0</v>
      </c>
      <c r="L100" s="103">
        <v>0</v>
      </c>
      <c r="M100" s="182">
        <v>0</v>
      </c>
      <c r="N100" s="185">
        <v>0</v>
      </c>
      <c r="O100" s="103">
        <v>0</v>
      </c>
      <c r="P100" s="182">
        <v>0</v>
      </c>
      <c r="Q100" s="185">
        <v>0</v>
      </c>
      <c r="R100" s="103">
        <v>0</v>
      </c>
      <c r="S100" s="182">
        <v>0</v>
      </c>
      <c r="T100" s="185">
        <v>0</v>
      </c>
      <c r="U100" s="103">
        <v>0</v>
      </c>
      <c r="V100" s="182">
        <v>0</v>
      </c>
      <c r="W100" s="185">
        <v>0</v>
      </c>
      <c r="X100" s="103">
        <v>0</v>
      </c>
      <c r="Y100" s="182">
        <v>0</v>
      </c>
      <c r="Z100" s="185">
        <v>0</v>
      </c>
      <c r="AA100" s="103">
        <v>0</v>
      </c>
      <c r="AB100" s="182">
        <v>0</v>
      </c>
      <c r="AC100" s="185">
        <v>0</v>
      </c>
      <c r="AD100" s="103">
        <v>0</v>
      </c>
      <c r="AE100" s="182">
        <v>0</v>
      </c>
      <c r="AF100" s="185">
        <v>0</v>
      </c>
      <c r="AG100" s="103">
        <v>0</v>
      </c>
      <c r="AH100" s="182">
        <v>0</v>
      </c>
      <c r="AI100" s="185">
        <v>0</v>
      </c>
      <c r="AJ100" s="103">
        <v>0</v>
      </c>
      <c r="AK100" s="182">
        <v>0</v>
      </c>
      <c r="AL100" s="185">
        <v>0</v>
      </c>
      <c r="AM100" s="103">
        <v>0</v>
      </c>
      <c r="AN100" s="182">
        <v>0</v>
      </c>
      <c r="AO100" s="185">
        <v>0</v>
      </c>
      <c r="AP100" s="103">
        <v>0</v>
      </c>
      <c r="AQ100" s="182">
        <v>0</v>
      </c>
      <c r="AR100" s="185">
        <v>0</v>
      </c>
      <c r="AS100" s="103">
        <v>0</v>
      </c>
      <c r="AT100" s="182">
        <v>0</v>
      </c>
      <c r="AU100" s="185">
        <v>0</v>
      </c>
      <c r="AV100" s="103">
        <v>0</v>
      </c>
      <c r="AW100" s="182">
        <v>0</v>
      </c>
      <c r="AX100" s="185">
        <v>0</v>
      </c>
      <c r="AY100" s="103">
        <v>0</v>
      </c>
      <c r="AZ100" s="182">
        <v>0</v>
      </c>
      <c r="BA100" s="185">
        <v>0</v>
      </c>
      <c r="BB100" s="103">
        <v>0</v>
      </c>
      <c r="BC100" s="182">
        <v>0</v>
      </c>
      <c r="BD100" s="185">
        <v>0</v>
      </c>
      <c r="BE100" s="103">
        <v>0</v>
      </c>
      <c r="BF100" s="182">
        <v>0</v>
      </c>
      <c r="BG100" s="185">
        <v>0</v>
      </c>
      <c r="BH100" s="103">
        <v>0</v>
      </c>
      <c r="BI100" s="182">
        <v>0</v>
      </c>
      <c r="BJ100" s="185">
        <v>0</v>
      </c>
      <c r="BK100" s="103">
        <v>43858000</v>
      </c>
      <c r="BL100" s="182">
        <v>63967358</v>
      </c>
      <c r="BM100" s="185">
        <v>145.85106023986503</v>
      </c>
      <c r="BN100" s="103">
        <v>55895000</v>
      </c>
      <c r="BO100" s="182">
        <v>72617281</v>
      </c>
      <c r="BP100" s="185">
        <v>129.9173110296091</v>
      </c>
      <c r="BQ100" s="103">
        <v>57836186</v>
      </c>
      <c r="BR100" s="182">
        <v>73798454</v>
      </c>
      <c r="BS100" s="185">
        <v>127.59910205697173</v>
      </c>
      <c r="BT100" s="103">
        <v>74543582</v>
      </c>
      <c r="BU100" s="182">
        <v>141623454.71700001</v>
      </c>
      <c r="BV100" s="185">
        <v>189.9874555491578</v>
      </c>
      <c r="BW100" s="103">
        <v>64160590</v>
      </c>
      <c r="BX100" s="182">
        <v>132297180.333</v>
      </c>
      <c r="BY100" s="185">
        <v>206.19695101463375</v>
      </c>
      <c r="BZ100" s="103">
        <v>80606051</v>
      </c>
      <c r="CA100" s="182">
        <v>77068009.886999995</v>
      </c>
      <c r="CB100" s="185">
        <v>95.61070035176391</v>
      </c>
      <c r="CC100" s="103">
        <v>82889561</v>
      </c>
      <c r="CD100" s="182">
        <v>95790562</v>
      </c>
      <c r="CE100" s="185">
        <v>115.56408411910878</v>
      </c>
    </row>
    <row r="101" spans="1:83" ht="14.1" customHeight="1" x14ac:dyDescent="0.2">
      <c r="A101" s="386">
        <v>21212</v>
      </c>
      <c r="B101" s="400" t="s">
        <v>454</v>
      </c>
      <c r="C101" s="103">
        <v>0</v>
      </c>
      <c r="D101" s="182">
        <v>0</v>
      </c>
      <c r="E101" s="185">
        <v>0</v>
      </c>
      <c r="F101" s="103">
        <v>0</v>
      </c>
      <c r="G101" s="182">
        <v>0</v>
      </c>
      <c r="H101" s="185">
        <v>0</v>
      </c>
      <c r="I101" s="103">
        <v>0</v>
      </c>
      <c r="J101" s="182">
        <v>0</v>
      </c>
      <c r="K101" s="185">
        <v>0</v>
      </c>
      <c r="L101" s="103">
        <v>0</v>
      </c>
      <c r="M101" s="182">
        <v>0</v>
      </c>
      <c r="N101" s="185">
        <v>0</v>
      </c>
      <c r="O101" s="103">
        <v>0</v>
      </c>
      <c r="P101" s="182">
        <v>0</v>
      </c>
      <c r="Q101" s="185">
        <v>0</v>
      </c>
      <c r="R101" s="103">
        <v>0</v>
      </c>
      <c r="S101" s="182">
        <v>0</v>
      </c>
      <c r="T101" s="185">
        <v>0</v>
      </c>
      <c r="U101" s="103">
        <v>0</v>
      </c>
      <c r="V101" s="182">
        <v>0</v>
      </c>
      <c r="W101" s="185">
        <v>0</v>
      </c>
      <c r="X101" s="103">
        <v>0</v>
      </c>
      <c r="Y101" s="182">
        <v>0</v>
      </c>
      <c r="Z101" s="185">
        <v>0</v>
      </c>
      <c r="AA101" s="103">
        <v>0</v>
      </c>
      <c r="AB101" s="182">
        <v>0</v>
      </c>
      <c r="AC101" s="185">
        <v>0</v>
      </c>
      <c r="AD101" s="103">
        <v>0</v>
      </c>
      <c r="AE101" s="182">
        <v>0</v>
      </c>
      <c r="AF101" s="185">
        <v>0</v>
      </c>
      <c r="AG101" s="103">
        <v>0</v>
      </c>
      <c r="AH101" s="182">
        <v>0</v>
      </c>
      <c r="AI101" s="185">
        <v>0</v>
      </c>
      <c r="AJ101" s="103">
        <v>0</v>
      </c>
      <c r="AK101" s="182">
        <v>0</v>
      </c>
      <c r="AL101" s="185">
        <v>0</v>
      </c>
      <c r="AM101" s="103">
        <v>0</v>
      </c>
      <c r="AN101" s="182">
        <v>0</v>
      </c>
      <c r="AO101" s="185">
        <v>0</v>
      </c>
      <c r="AP101" s="103">
        <v>0</v>
      </c>
      <c r="AQ101" s="182">
        <v>0</v>
      </c>
      <c r="AR101" s="185">
        <v>0</v>
      </c>
      <c r="AS101" s="103">
        <v>0</v>
      </c>
      <c r="AT101" s="182">
        <v>0</v>
      </c>
      <c r="AU101" s="185">
        <v>0</v>
      </c>
      <c r="AV101" s="103">
        <v>0</v>
      </c>
      <c r="AW101" s="182">
        <v>0</v>
      </c>
      <c r="AX101" s="185">
        <v>0</v>
      </c>
      <c r="AY101" s="103">
        <v>0</v>
      </c>
      <c r="AZ101" s="182">
        <v>0</v>
      </c>
      <c r="BA101" s="185">
        <v>0</v>
      </c>
      <c r="BB101" s="103">
        <v>0</v>
      </c>
      <c r="BC101" s="182">
        <v>0</v>
      </c>
      <c r="BD101" s="185">
        <v>0</v>
      </c>
      <c r="BE101" s="103">
        <v>0</v>
      </c>
      <c r="BF101" s="182">
        <v>0</v>
      </c>
      <c r="BG101" s="185">
        <v>0</v>
      </c>
      <c r="BH101" s="103">
        <v>0</v>
      </c>
      <c r="BI101" s="182">
        <v>0</v>
      </c>
      <c r="BJ101" s="185">
        <v>0</v>
      </c>
      <c r="BK101" s="103">
        <v>74258000</v>
      </c>
      <c r="BL101" s="182">
        <v>53741728</v>
      </c>
      <c r="BM101" s="185">
        <v>72.371634032696818</v>
      </c>
      <c r="BN101" s="103">
        <v>81981000</v>
      </c>
      <c r="BO101" s="182">
        <v>69540085</v>
      </c>
      <c r="BP101" s="185">
        <v>84.824636196191804</v>
      </c>
      <c r="BQ101" s="103">
        <v>83841292</v>
      </c>
      <c r="BR101" s="182">
        <v>84115144</v>
      </c>
      <c r="BS101" s="185">
        <v>100.32663141689181</v>
      </c>
      <c r="BT101" s="103">
        <v>71384758</v>
      </c>
      <c r="BU101" s="182">
        <v>130440849.339</v>
      </c>
      <c r="BV101" s="185">
        <v>182.72927301791793</v>
      </c>
      <c r="BW101" s="103">
        <v>63119756</v>
      </c>
      <c r="BX101" s="182">
        <v>104073217.097</v>
      </c>
      <c r="BY101" s="185">
        <v>164.8821600276782</v>
      </c>
      <c r="BZ101" s="103">
        <v>78502964</v>
      </c>
      <c r="CA101" s="182">
        <v>117473796.88699999</v>
      </c>
      <c r="CB101" s="185">
        <v>149.64249870488965</v>
      </c>
      <c r="CC101" s="103">
        <v>80726895</v>
      </c>
      <c r="CD101" s="182">
        <v>82843857.549999997</v>
      </c>
      <c r="CE101" s="185">
        <v>102.6223757893822</v>
      </c>
    </row>
    <row r="102" spans="1:83" ht="14.1" customHeight="1" x14ac:dyDescent="0.2">
      <c r="A102" s="386">
        <v>21213</v>
      </c>
      <c r="B102" s="339" t="s">
        <v>483</v>
      </c>
      <c r="C102" s="103">
        <v>0</v>
      </c>
      <c r="D102" s="182">
        <v>0</v>
      </c>
      <c r="E102" s="185">
        <v>0</v>
      </c>
      <c r="F102" s="103">
        <v>0</v>
      </c>
      <c r="G102" s="182">
        <v>0</v>
      </c>
      <c r="H102" s="185">
        <v>0</v>
      </c>
      <c r="I102" s="103">
        <v>0</v>
      </c>
      <c r="J102" s="182">
        <v>0</v>
      </c>
      <c r="K102" s="185">
        <v>0</v>
      </c>
      <c r="L102" s="103">
        <v>0</v>
      </c>
      <c r="M102" s="182">
        <v>0</v>
      </c>
      <c r="N102" s="185">
        <v>0</v>
      </c>
      <c r="O102" s="103">
        <v>0</v>
      </c>
      <c r="P102" s="182">
        <v>0</v>
      </c>
      <c r="Q102" s="185">
        <v>0</v>
      </c>
      <c r="R102" s="103">
        <v>0</v>
      </c>
      <c r="S102" s="182">
        <v>0</v>
      </c>
      <c r="T102" s="185">
        <v>0</v>
      </c>
      <c r="U102" s="103">
        <v>0</v>
      </c>
      <c r="V102" s="182">
        <v>0</v>
      </c>
      <c r="W102" s="185">
        <v>0</v>
      </c>
      <c r="X102" s="103">
        <v>0</v>
      </c>
      <c r="Y102" s="182">
        <v>0</v>
      </c>
      <c r="Z102" s="185">
        <v>0</v>
      </c>
      <c r="AA102" s="103">
        <v>0</v>
      </c>
      <c r="AB102" s="182">
        <v>0</v>
      </c>
      <c r="AC102" s="185">
        <v>0</v>
      </c>
      <c r="AD102" s="103">
        <v>0</v>
      </c>
      <c r="AE102" s="182">
        <v>0</v>
      </c>
      <c r="AF102" s="185">
        <v>0</v>
      </c>
      <c r="AG102" s="103">
        <v>0</v>
      </c>
      <c r="AH102" s="182">
        <v>0</v>
      </c>
      <c r="AI102" s="185">
        <v>0</v>
      </c>
      <c r="AJ102" s="103">
        <v>0</v>
      </c>
      <c r="AK102" s="182">
        <v>0</v>
      </c>
      <c r="AL102" s="185">
        <v>0</v>
      </c>
      <c r="AM102" s="103">
        <v>0</v>
      </c>
      <c r="AN102" s="182">
        <v>0</v>
      </c>
      <c r="AO102" s="185">
        <v>0</v>
      </c>
      <c r="AP102" s="103">
        <v>0</v>
      </c>
      <c r="AQ102" s="182">
        <v>0</v>
      </c>
      <c r="AR102" s="185">
        <v>0</v>
      </c>
      <c r="AS102" s="103">
        <v>0</v>
      </c>
      <c r="AT102" s="182">
        <v>0</v>
      </c>
      <c r="AU102" s="185">
        <v>0</v>
      </c>
      <c r="AV102" s="103">
        <v>0</v>
      </c>
      <c r="AW102" s="182">
        <v>0</v>
      </c>
      <c r="AX102" s="185">
        <v>0</v>
      </c>
      <c r="AY102" s="103">
        <v>0</v>
      </c>
      <c r="AZ102" s="182">
        <v>0</v>
      </c>
      <c r="BA102" s="185">
        <v>0</v>
      </c>
      <c r="BB102" s="103">
        <v>0</v>
      </c>
      <c r="BC102" s="182">
        <v>0</v>
      </c>
      <c r="BD102" s="185">
        <v>0</v>
      </c>
      <c r="BE102" s="103">
        <v>0</v>
      </c>
      <c r="BF102" s="182">
        <v>0</v>
      </c>
      <c r="BG102" s="185">
        <v>0</v>
      </c>
      <c r="BH102" s="103">
        <v>0</v>
      </c>
      <c r="BI102" s="182">
        <v>0</v>
      </c>
      <c r="BJ102" s="185">
        <v>0</v>
      </c>
      <c r="BK102" s="103">
        <v>0</v>
      </c>
      <c r="BL102" s="182">
        <v>0</v>
      </c>
      <c r="BM102" s="185">
        <v>0</v>
      </c>
      <c r="BN102" s="103">
        <v>0</v>
      </c>
      <c r="BO102" s="182">
        <v>0</v>
      </c>
      <c r="BP102" s="185">
        <v>0</v>
      </c>
      <c r="BQ102" s="103">
        <v>0</v>
      </c>
      <c r="BR102" s="182">
        <v>0</v>
      </c>
      <c r="BS102" s="185">
        <v>0</v>
      </c>
      <c r="BT102" s="103">
        <v>0</v>
      </c>
      <c r="BU102" s="182">
        <v>12802360.918</v>
      </c>
      <c r="BV102" s="185">
        <v>0</v>
      </c>
      <c r="BW102" s="103">
        <v>8950000</v>
      </c>
      <c r="BX102" s="182">
        <v>4518700.1220000004</v>
      </c>
      <c r="BY102" s="185">
        <v>0</v>
      </c>
      <c r="BZ102" s="103">
        <v>9218500</v>
      </c>
      <c r="CA102" s="182">
        <v>8215115.2960000001</v>
      </c>
      <c r="CB102" s="185">
        <v>0</v>
      </c>
      <c r="CC102" s="103">
        <v>7000000</v>
      </c>
      <c r="CD102" s="182">
        <v>9931471.4439300001</v>
      </c>
      <c r="CE102" s="185">
        <v>0</v>
      </c>
    </row>
    <row r="103" spans="1:83" ht="14.1" customHeight="1" x14ac:dyDescent="0.2">
      <c r="A103" s="388">
        <v>219</v>
      </c>
      <c r="B103" s="274" t="s">
        <v>432</v>
      </c>
      <c r="C103" s="103">
        <v>0</v>
      </c>
      <c r="D103" s="182">
        <v>0</v>
      </c>
      <c r="E103" s="185">
        <v>0</v>
      </c>
      <c r="F103" s="103">
        <v>0</v>
      </c>
      <c r="G103" s="182">
        <v>0</v>
      </c>
      <c r="H103" s="185">
        <v>0</v>
      </c>
      <c r="I103" s="103">
        <v>0</v>
      </c>
      <c r="J103" s="182">
        <v>0</v>
      </c>
      <c r="K103" s="185">
        <v>0</v>
      </c>
      <c r="L103" s="103">
        <v>0</v>
      </c>
      <c r="M103" s="182">
        <v>0</v>
      </c>
      <c r="N103" s="185">
        <v>0</v>
      </c>
      <c r="O103" s="103">
        <v>0</v>
      </c>
      <c r="P103" s="182">
        <v>0</v>
      </c>
      <c r="Q103" s="185">
        <v>0</v>
      </c>
      <c r="R103" s="103">
        <v>0</v>
      </c>
      <c r="S103" s="182">
        <v>0</v>
      </c>
      <c r="T103" s="185">
        <v>0</v>
      </c>
      <c r="U103" s="103">
        <v>0</v>
      </c>
      <c r="V103" s="182">
        <v>0</v>
      </c>
      <c r="W103" s="185">
        <v>0</v>
      </c>
      <c r="X103" s="103">
        <v>0</v>
      </c>
      <c r="Y103" s="182">
        <v>0</v>
      </c>
      <c r="Z103" s="185">
        <v>0</v>
      </c>
      <c r="AA103" s="103">
        <v>0</v>
      </c>
      <c r="AB103" s="182">
        <v>0</v>
      </c>
      <c r="AC103" s="185">
        <v>0</v>
      </c>
      <c r="AD103" s="103">
        <v>0</v>
      </c>
      <c r="AE103" s="182">
        <v>0</v>
      </c>
      <c r="AF103" s="185">
        <v>0</v>
      </c>
      <c r="AG103" s="103">
        <v>0</v>
      </c>
      <c r="AH103" s="182">
        <v>0</v>
      </c>
      <c r="AI103" s="185">
        <v>0</v>
      </c>
      <c r="AJ103" s="103">
        <v>0</v>
      </c>
      <c r="AK103" s="182">
        <v>0</v>
      </c>
      <c r="AL103" s="185">
        <v>0</v>
      </c>
      <c r="AM103" s="103">
        <v>0</v>
      </c>
      <c r="AN103" s="182">
        <v>0</v>
      </c>
      <c r="AO103" s="185">
        <v>0</v>
      </c>
      <c r="AP103" s="103">
        <v>0</v>
      </c>
      <c r="AQ103" s="182">
        <v>0</v>
      </c>
      <c r="AR103" s="185">
        <v>0</v>
      </c>
      <c r="AS103" s="103">
        <v>0</v>
      </c>
      <c r="AT103" s="182">
        <v>0</v>
      </c>
      <c r="AU103" s="185">
        <v>0</v>
      </c>
      <c r="AV103" s="103">
        <v>0</v>
      </c>
      <c r="AW103" s="182">
        <v>0</v>
      </c>
      <c r="AX103" s="185">
        <v>0</v>
      </c>
      <c r="AY103" s="103">
        <v>0</v>
      </c>
      <c r="AZ103" s="182">
        <v>0</v>
      </c>
      <c r="BA103" s="185">
        <v>0</v>
      </c>
      <c r="BB103" s="103">
        <v>0</v>
      </c>
      <c r="BC103" s="182">
        <v>0</v>
      </c>
      <c r="BD103" s="185">
        <v>0</v>
      </c>
      <c r="BE103" s="103">
        <v>0</v>
      </c>
      <c r="BF103" s="182">
        <v>0</v>
      </c>
      <c r="BG103" s="185">
        <v>0</v>
      </c>
      <c r="BH103" s="103">
        <v>0</v>
      </c>
      <c r="BI103" s="182">
        <v>0</v>
      </c>
      <c r="BJ103" s="185">
        <v>0</v>
      </c>
      <c r="BK103" s="103">
        <v>0</v>
      </c>
      <c r="BL103" s="182">
        <v>0</v>
      </c>
      <c r="BM103" s="185">
        <v>0</v>
      </c>
      <c r="BN103" s="103">
        <v>0</v>
      </c>
      <c r="BO103" s="182">
        <v>0</v>
      </c>
      <c r="BP103" s="185">
        <v>0</v>
      </c>
      <c r="BQ103" s="103">
        <v>0</v>
      </c>
      <c r="BR103" s="182">
        <v>0</v>
      </c>
      <c r="BS103" s="185">
        <v>0</v>
      </c>
      <c r="BT103" s="103">
        <v>0</v>
      </c>
      <c r="BU103" s="182">
        <v>0</v>
      </c>
      <c r="BV103" s="185">
        <v>0</v>
      </c>
      <c r="BW103" s="103">
        <v>22953950</v>
      </c>
      <c r="BX103" s="182">
        <v>11364653.530999999</v>
      </c>
      <c r="BY103" s="185">
        <v>49.510666055297669</v>
      </c>
      <c r="BZ103" s="103">
        <v>12312568</v>
      </c>
      <c r="CA103" s="182">
        <v>12419230.794</v>
      </c>
      <c r="CB103" s="185">
        <v>100.86629201966642</v>
      </c>
      <c r="CC103" s="103">
        <v>112681945</v>
      </c>
      <c r="CD103" s="182">
        <v>18070075.723360002</v>
      </c>
      <c r="CE103" s="185">
        <v>16.036354114547812</v>
      </c>
    </row>
    <row r="104" spans="1:83" ht="14.1" customHeight="1" x14ac:dyDescent="0.2">
      <c r="A104" s="389" t="s">
        <v>152</v>
      </c>
      <c r="B104" s="305" t="s">
        <v>237</v>
      </c>
      <c r="C104" s="269">
        <v>4954932.8</v>
      </c>
      <c r="D104" s="270">
        <v>2348551.2999999998</v>
      </c>
      <c r="E104" s="271">
        <v>47.398247257763011</v>
      </c>
      <c r="F104" s="269">
        <v>8113596</v>
      </c>
      <c r="G104" s="270">
        <v>1769506.6</v>
      </c>
      <c r="H104" s="271">
        <v>21.809153425928528</v>
      </c>
      <c r="I104" s="269">
        <v>10920117</v>
      </c>
      <c r="J104" s="270">
        <v>1207104</v>
      </c>
      <c r="K104" s="271">
        <v>11.053947498914161</v>
      </c>
      <c r="L104" s="269">
        <v>16266110</v>
      </c>
      <c r="M104" s="270">
        <v>9543235</v>
      </c>
      <c r="N104" s="271">
        <v>58.669436023732779</v>
      </c>
      <c r="O104" s="269">
        <v>93898900</v>
      </c>
      <c r="P104" s="270">
        <v>82446230.760000005</v>
      </c>
      <c r="Q104" s="271">
        <v>87.803191262091474</v>
      </c>
      <c r="R104" s="269">
        <v>165866323.29999998</v>
      </c>
      <c r="S104" s="270">
        <v>154983925.90000001</v>
      </c>
      <c r="T104" s="271">
        <v>93.439055509588201</v>
      </c>
      <c r="U104" s="269">
        <v>331838310.00000006</v>
      </c>
      <c r="V104" s="270">
        <v>296622670.39999998</v>
      </c>
      <c r="W104" s="271">
        <v>89.387711262150518</v>
      </c>
      <c r="X104" s="269">
        <v>532285105</v>
      </c>
      <c r="Y104" s="270">
        <v>463805974</v>
      </c>
      <c r="Z104" s="271">
        <v>87.134877463835849</v>
      </c>
      <c r="AA104" s="269">
        <v>633758738</v>
      </c>
      <c r="AB104" s="270">
        <v>576989847</v>
      </c>
      <c r="AC104" s="271">
        <v>91.042507566972589</v>
      </c>
      <c r="AD104" s="269">
        <v>679256692.148</v>
      </c>
      <c r="AE104" s="270">
        <v>638076704.51999986</v>
      </c>
      <c r="AF104" s="271">
        <v>93.937492540886495</v>
      </c>
      <c r="AG104" s="269">
        <v>752424976.31900001</v>
      </c>
      <c r="AH104" s="270">
        <v>639897708.96700001</v>
      </c>
      <c r="AI104" s="271">
        <v>85.044719288492544</v>
      </c>
      <c r="AJ104" s="269">
        <v>944860935</v>
      </c>
      <c r="AK104" s="270">
        <v>864407544.97099996</v>
      </c>
      <c r="AL104" s="271">
        <v>91.485160720609102</v>
      </c>
      <c r="AM104" s="269">
        <v>979924489.08900011</v>
      </c>
      <c r="AN104" s="270">
        <v>1017184158.7349999</v>
      </c>
      <c r="AO104" s="271">
        <v>103.80230008137043</v>
      </c>
      <c r="AP104" s="269">
        <v>1207326834.0899999</v>
      </c>
      <c r="AQ104" s="270">
        <v>1188936033.451</v>
      </c>
      <c r="AR104" s="271">
        <v>98.476733878539051</v>
      </c>
      <c r="AS104" s="269">
        <v>1224196360.175</v>
      </c>
      <c r="AT104" s="270">
        <v>1247791039.3140001</v>
      </c>
      <c r="AU104" s="271">
        <v>101.92736066750167</v>
      </c>
      <c r="AV104" s="269">
        <v>1336998521</v>
      </c>
      <c r="AW104" s="270">
        <v>1374253756</v>
      </c>
      <c r="AX104" s="271">
        <v>102.78648288796424</v>
      </c>
      <c r="AY104" s="269">
        <v>1524714563</v>
      </c>
      <c r="AZ104" s="270">
        <v>1470882603.1000001</v>
      </c>
      <c r="BA104" s="271">
        <v>96.469374582867431</v>
      </c>
      <c r="BB104" s="269">
        <v>1642653444</v>
      </c>
      <c r="BC104" s="270">
        <v>1609592011</v>
      </c>
      <c r="BD104" s="271">
        <v>97.987315393836667</v>
      </c>
      <c r="BE104" s="269">
        <v>1791350805</v>
      </c>
      <c r="BF104" s="270">
        <v>1782727451</v>
      </c>
      <c r="BG104" s="271">
        <v>99.518611654627861</v>
      </c>
      <c r="BH104" s="269">
        <v>2046368460.6069999</v>
      </c>
      <c r="BI104" s="270">
        <v>2003077049.2499998</v>
      </c>
      <c r="BJ104" s="271">
        <v>97.884476222617366</v>
      </c>
      <c r="BK104" s="269">
        <v>2114734344</v>
      </c>
      <c r="BL104" s="270">
        <v>2123880637</v>
      </c>
      <c r="BM104" s="271">
        <v>100.4325031664592</v>
      </c>
      <c r="BN104" s="269">
        <v>2139762576</v>
      </c>
      <c r="BO104" s="270">
        <v>2076538022</v>
      </c>
      <c r="BP104" s="271">
        <v>97.045253772117562</v>
      </c>
      <c r="BQ104" s="269">
        <v>2031743961</v>
      </c>
      <c r="BR104" s="270">
        <v>2202250343</v>
      </c>
      <c r="BS104" s="271">
        <v>108.39211954227139</v>
      </c>
      <c r="BT104" s="269">
        <v>2061224656.9279997</v>
      </c>
      <c r="BU104" s="270">
        <v>2100577120.3609998</v>
      </c>
      <c r="BV104" s="271">
        <v>101.90917876422311</v>
      </c>
      <c r="BW104" s="269">
        <v>2105267460.734</v>
      </c>
      <c r="BX104" s="270">
        <v>2162310826.6909995</v>
      </c>
      <c r="BY104" s="271">
        <v>102.70955434503848</v>
      </c>
      <c r="BZ104" s="269">
        <v>2246229084.9180002</v>
      </c>
      <c r="CA104" s="270">
        <v>2293155023.5039997</v>
      </c>
      <c r="CB104" s="271">
        <v>102.08909852076431</v>
      </c>
      <c r="CC104" s="269">
        <v>2545609993.6570001</v>
      </c>
      <c r="CD104" s="270">
        <v>2548430661.1617599</v>
      </c>
      <c r="CE104" s="271">
        <v>100.11080517093302</v>
      </c>
    </row>
    <row r="105" spans="1:83" ht="14.1" customHeight="1" x14ac:dyDescent="0.2">
      <c r="A105" s="384" t="s">
        <v>153</v>
      </c>
      <c r="B105" s="396" t="s">
        <v>553</v>
      </c>
      <c r="C105" s="103">
        <v>0</v>
      </c>
      <c r="D105" s="182">
        <v>0</v>
      </c>
      <c r="E105" s="185">
        <v>0</v>
      </c>
      <c r="F105" s="103">
        <v>0</v>
      </c>
      <c r="G105" s="182">
        <v>0</v>
      </c>
      <c r="H105" s="185">
        <v>0</v>
      </c>
      <c r="I105" s="103">
        <v>0</v>
      </c>
      <c r="J105" s="182">
        <v>0</v>
      </c>
      <c r="K105" s="185">
        <v>0</v>
      </c>
      <c r="L105" s="103">
        <v>9870087</v>
      </c>
      <c r="M105" s="182">
        <v>3496275</v>
      </c>
      <c r="N105" s="185">
        <v>35.422940040954046</v>
      </c>
      <c r="O105" s="103">
        <v>72885400</v>
      </c>
      <c r="P105" s="182">
        <v>64669436.310000002</v>
      </c>
      <c r="Q105" s="185">
        <v>88.727559031026786</v>
      </c>
      <c r="R105" s="103">
        <v>158967724.19999999</v>
      </c>
      <c r="S105" s="182">
        <v>147080544.90000001</v>
      </c>
      <c r="T105" s="185">
        <v>92.522268680751495</v>
      </c>
      <c r="U105" s="103">
        <v>317694463.80000007</v>
      </c>
      <c r="V105" s="182">
        <v>278131292.19999999</v>
      </c>
      <c r="W105" s="185">
        <v>87.546785950633847</v>
      </c>
      <c r="X105" s="103">
        <v>514014181</v>
      </c>
      <c r="Y105" s="182">
        <v>450878428</v>
      </c>
      <c r="Z105" s="185">
        <v>87.717118450473251</v>
      </c>
      <c r="AA105" s="103">
        <v>549637588</v>
      </c>
      <c r="AB105" s="182">
        <v>528807508</v>
      </c>
      <c r="AC105" s="185">
        <v>96.210215521140825</v>
      </c>
      <c r="AD105" s="103">
        <v>652030692.148</v>
      </c>
      <c r="AE105" s="182">
        <v>625663283.19799984</v>
      </c>
      <c r="AF105" s="185">
        <v>95.956109234193036</v>
      </c>
      <c r="AG105" s="103">
        <v>747304214.31900001</v>
      </c>
      <c r="AH105" s="182">
        <v>637469093.97899997</v>
      </c>
      <c r="AI105" s="185">
        <v>85.302488834471504</v>
      </c>
      <c r="AJ105" s="103">
        <v>891981414</v>
      </c>
      <c r="AK105" s="182">
        <v>811120572</v>
      </c>
      <c r="AL105" s="185">
        <v>90.934694296219945</v>
      </c>
      <c r="AM105" s="103">
        <v>975015529.08900011</v>
      </c>
      <c r="AN105" s="182">
        <v>1005385151.14</v>
      </c>
      <c r="AO105" s="185">
        <v>103.11478342087285</v>
      </c>
      <c r="AP105" s="103">
        <v>1183402290.7559998</v>
      </c>
      <c r="AQ105" s="182">
        <v>1170604648.3169999</v>
      </c>
      <c r="AR105" s="185">
        <v>98.918572108659319</v>
      </c>
      <c r="AS105" s="103">
        <v>1212861945.6230001</v>
      </c>
      <c r="AT105" s="182">
        <v>1234649131.3350003</v>
      </c>
      <c r="AU105" s="185">
        <v>101.7963450655391</v>
      </c>
      <c r="AV105" s="103">
        <v>1325131079</v>
      </c>
      <c r="AW105" s="182">
        <v>1361938512</v>
      </c>
      <c r="AX105" s="185">
        <v>102.7776446861224</v>
      </c>
      <c r="AY105" s="103">
        <v>1503988238</v>
      </c>
      <c r="AZ105" s="182">
        <v>1456353559.3</v>
      </c>
      <c r="BA105" s="185">
        <v>96.832775849141967</v>
      </c>
      <c r="BB105" s="103">
        <v>1605445852</v>
      </c>
      <c r="BC105" s="182">
        <v>1594811013</v>
      </c>
      <c r="BD105" s="185">
        <v>99.33757722275395</v>
      </c>
      <c r="BE105" s="103">
        <v>1742456793</v>
      </c>
      <c r="BF105" s="182">
        <v>1763487039</v>
      </c>
      <c r="BG105" s="185">
        <v>101.20693070178181</v>
      </c>
      <c r="BH105" s="103">
        <v>2029080849.6069999</v>
      </c>
      <c r="BI105" s="182">
        <v>1990378745.9759998</v>
      </c>
      <c r="BJ105" s="185">
        <v>98.092628805870589</v>
      </c>
      <c r="BK105" s="103">
        <v>2102277250</v>
      </c>
      <c r="BL105" s="182">
        <v>2107649866</v>
      </c>
      <c r="BM105" s="185">
        <v>100.25556172479153</v>
      </c>
      <c r="BN105" s="103">
        <v>2067325471</v>
      </c>
      <c r="BO105" s="182">
        <v>2061143083</v>
      </c>
      <c r="BP105" s="185">
        <v>99.700947524387175</v>
      </c>
      <c r="BQ105" s="103">
        <v>2016037961</v>
      </c>
      <c r="BR105" s="182">
        <v>2018952710</v>
      </c>
      <c r="BS105" s="185">
        <v>100.14457808118624</v>
      </c>
      <c r="BT105" s="103">
        <v>2039123131.7249997</v>
      </c>
      <c r="BU105" s="182">
        <v>2077532110.816</v>
      </c>
      <c r="BV105" s="185">
        <v>101.88360273557919</v>
      </c>
      <c r="BW105" s="103">
        <v>2092712678.4919999</v>
      </c>
      <c r="BX105" s="182">
        <v>2151875876.3669996</v>
      </c>
      <c r="BY105" s="185">
        <v>102.82710562625503</v>
      </c>
      <c r="BZ105" s="103">
        <v>2220450782.0469999</v>
      </c>
      <c r="CA105" s="182">
        <v>2252848868.6279998</v>
      </c>
      <c r="CB105" s="185">
        <v>101.45907699656971</v>
      </c>
      <c r="CC105" s="103">
        <v>2518011160.6570001</v>
      </c>
      <c r="CD105" s="182">
        <v>2522392418.1019998</v>
      </c>
      <c r="CE105" s="185">
        <v>100.17399674447259</v>
      </c>
    </row>
    <row r="106" spans="1:83" ht="14.1" customHeight="1" x14ac:dyDescent="0.2">
      <c r="A106" s="384" t="s">
        <v>154</v>
      </c>
      <c r="B106" s="396" t="s">
        <v>155</v>
      </c>
      <c r="C106" s="103">
        <v>0</v>
      </c>
      <c r="D106" s="182">
        <v>0</v>
      </c>
      <c r="E106" s="185">
        <v>0</v>
      </c>
      <c r="F106" s="103">
        <v>0</v>
      </c>
      <c r="G106" s="182">
        <v>0</v>
      </c>
      <c r="H106" s="185">
        <v>0</v>
      </c>
      <c r="I106" s="103">
        <v>0</v>
      </c>
      <c r="J106" s="182">
        <v>0</v>
      </c>
      <c r="K106" s="185">
        <v>0</v>
      </c>
      <c r="L106" s="103">
        <v>9870087</v>
      </c>
      <c r="M106" s="182">
        <v>3496275</v>
      </c>
      <c r="N106" s="185">
        <v>35.422940040954046</v>
      </c>
      <c r="O106" s="103">
        <v>69983000</v>
      </c>
      <c r="P106" s="182">
        <v>63548894.310000002</v>
      </c>
      <c r="Q106" s="185">
        <v>90.806187659860257</v>
      </c>
      <c r="R106" s="103">
        <v>0</v>
      </c>
      <c r="S106" s="182">
        <v>86452854</v>
      </c>
      <c r="T106" s="185">
        <v>0</v>
      </c>
      <c r="U106" s="103">
        <v>141745020.40000001</v>
      </c>
      <c r="V106" s="182">
        <v>110118840.40000001</v>
      </c>
      <c r="W106" s="185">
        <v>77.687978095631223</v>
      </c>
      <c r="X106" s="103">
        <v>160874430</v>
      </c>
      <c r="Y106" s="182">
        <v>120580746</v>
      </c>
      <c r="Z106" s="185">
        <v>74.953332235582749</v>
      </c>
      <c r="AA106" s="103">
        <v>193671060</v>
      </c>
      <c r="AB106" s="182">
        <v>141374470</v>
      </c>
      <c r="AC106" s="185">
        <v>72.997209805120093</v>
      </c>
      <c r="AD106" s="103">
        <v>213521327.04800001</v>
      </c>
      <c r="AE106" s="182">
        <v>175928138.373</v>
      </c>
      <c r="AF106" s="185">
        <v>82.393707834838921</v>
      </c>
      <c r="AG106" s="103">
        <v>226425114.46000001</v>
      </c>
      <c r="AH106" s="182">
        <v>180002761.60499999</v>
      </c>
      <c r="AI106" s="185">
        <v>79.49770149582902</v>
      </c>
      <c r="AJ106" s="103">
        <v>243551517</v>
      </c>
      <c r="AK106" s="182">
        <v>219351676</v>
      </c>
      <c r="AL106" s="185">
        <v>90.063769136777751</v>
      </c>
      <c r="AM106" s="103">
        <v>0</v>
      </c>
      <c r="AN106" s="182">
        <v>0</v>
      </c>
      <c r="AO106" s="185">
        <v>0</v>
      </c>
      <c r="AP106" s="103">
        <v>0</v>
      </c>
      <c r="AQ106" s="182">
        <v>0</v>
      </c>
      <c r="AR106" s="185">
        <v>0</v>
      </c>
      <c r="AS106" s="103">
        <v>0</v>
      </c>
      <c r="AT106" s="182">
        <v>0</v>
      </c>
      <c r="AU106" s="185">
        <v>0</v>
      </c>
      <c r="AV106" s="103">
        <v>0</v>
      </c>
      <c r="AW106" s="182">
        <v>0</v>
      </c>
      <c r="AX106" s="185">
        <v>0</v>
      </c>
      <c r="AY106" s="103">
        <v>0</v>
      </c>
      <c r="AZ106" s="182">
        <v>0</v>
      </c>
      <c r="BA106" s="185">
        <v>0</v>
      </c>
      <c r="BB106" s="103">
        <v>0</v>
      </c>
      <c r="BC106" s="182">
        <v>0</v>
      </c>
      <c r="BD106" s="185">
        <v>0</v>
      </c>
      <c r="BE106" s="103">
        <v>0</v>
      </c>
      <c r="BF106" s="182">
        <v>0</v>
      </c>
      <c r="BG106" s="185">
        <v>0</v>
      </c>
      <c r="BH106" s="103">
        <v>0</v>
      </c>
      <c r="BI106" s="182">
        <v>0</v>
      </c>
      <c r="BJ106" s="185">
        <v>0</v>
      </c>
      <c r="BK106" s="103">
        <v>0</v>
      </c>
      <c r="BL106" s="182">
        <v>0</v>
      </c>
      <c r="BM106" s="185">
        <v>0</v>
      </c>
      <c r="BN106" s="103">
        <v>0</v>
      </c>
      <c r="BO106" s="182">
        <v>0</v>
      </c>
      <c r="BP106" s="185">
        <v>0</v>
      </c>
      <c r="BQ106" s="103">
        <v>0</v>
      </c>
      <c r="BR106" s="182">
        <v>0</v>
      </c>
      <c r="BS106" s="185">
        <v>0</v>
      </c>
      <c r="BT106" s="103">
        <v>0</v>
      </c>
      <c r="BU106" s="182">
        <v>0</v>
      </c>
      <c r="BV106" s="185">
        <v>0</v>
      </c>
      <c r="BW106" s="103">
        <v>0</v>
      </c>
      <c r="BX106" s="182">
        <v>0</v>
      </c>
      <c r="BY106" s="185">
        <v>0</v>
      </c>
      <c r="BZ106" s="103">
        <v>0</v>
      </c>
      <c r="CA106" s="182">
        <v>0</v>
      </c>
      <c r="CB106" s="185">
        <v>0</v>
      </c>
      <c r="CC106" s="103">
        <v>0</v>
      </c>
      <c r="CD106" s="182">
        <v>0</v>
      </c>
      <c r="CE106" s="185">
        <v>0</v>
      </c>
    </row>
    <row r="107" spans="1:83" ht="14.1" customHeight="1" x14ac:dyDescent="0.2">
      <c r="A107" s="384" t="s">
        <v>156</v>
      </c>
      <c r="B107" s="396" t="s">
        <v>157</v>
      </c>
      <c r="C107" s="103">
        <v>0</v>
      </c>
      <c r="D107" s="182">
        <v>0</v>
      </c>
      <c r="E107" s="185">
        <v>0</v>
      </c>
      <c r="F107" s="103">
        <v>0</v>
      </c>
      <c r="G107" s="182">
        <v>0</v>
      </c>
      <c r="H107" s="185">
        <v>0</v>
      </c>
      <c r="I107" s="103">
        <v>0</v>
      </c>
      <c r="J107" s="182">
        <v>0</v>
      </c>
      <c r="K107" s="185">
        <v>0</v>
      </c>
      <c r="L107" s="103">
        <v>0</v>
      </c>
      <c r="M107" s="182">
        <v>0</v>
      </c>
      <c r="N107" s="185">
        <v>0</v>
      </c>
      <c r="O107" s="103">
        <v>0</v>
      </c>
      <c r="P107" s="182">
        <v>0</v>
      </c>
      <c r="Q107" s="185">
        <v>0</v>
      </c>
      <c r="R107" s="103">
        <v>0</v>
      </c>
      <c r="S107" s="182">
        <v>55731837</v>
      </c>
      <c r="T107" s="185">
        <v>0</v>
      </c>
      <c r="U107" s="103">
        <v>148424762.90000001</v>
      </c>
      <c r="V107" s="182">
        <v>149724945.10000002</v>
      </c>
      <c r="W107" s="185">
        <v>100.87598738552541</v>
      </c>
      <c r="X107" s="103">
        <v>324530201</v>
      </c>
      <c r="Y107" s="182">
        <v>307575114</v>
      </c>
      <c r="Z107" s="185">
        <v>94.775497951267724</v>
      </c>
      <c r="AA107" s="103">
        <v>340725000</v>
      </c>
      <c r="AB107" s="182">
        <v>300248043</v>
      </c>
      <c r="AC107" s="185">
        <v>88.120344265903583</v>
      </c>
      <c r="AD107" s="103">
        <v>348365039.32599998</v>
      </c>
      <c r="AE107" s="182">
        <v>363805784.48000002</v>
      </c>
      <c r="AF107" s="185">
        <v>104.43234636399626</v>
      </c>
      <c r="AG107" s="103">
        <v>371541996.329</v>
      </c>
      <c r="AH107" s="182">
        <v>327143149.40799999</v>
      </c>
      <c r="AI107" s="185">
        <v>88.050113483891366</v>
      </c>
      <c r="AJ107" s="103">
        <v>455158669</v>
      </c>
      <c r="AK107" s="182">
        <v>458705660</v>
      </c>
      <c r="AL107" s="185">
        <v>100.77928670628044</v>
      </c>
      <c r="AM107" s="103">
        <v>0</v>
      </c>
      <c r="AN107" s="182">
        <v>0</v>
      </c>
      <c r="AO107" s="185">
        <v>0</v>
      </c>
      <c r="AP107" s="103">
        <v>0</v>
      </c>
      <c r="AQ107" s="182">
        <v>0</v>
      </c>
      <c r="AR107" s="185">
        <v>0</v>
      </c>
      <c r="AS107" s="103">
        <v>0</v>
      </c>
      <c r="AT107" s="182">
        <v>0</v>
      </c>
      <c r="AU107" s="185">
        <v>0</v>
      </c>
      <c r="AV107" s="103">
        <v>0</v>
      </c>
      <c r="AW107" s="182">
        <v>0</v>
      </c>
      <c r="AX107" s="185">
        <v>0</v>
      </c>
      <c r="AY107" s="103">
        <v>0</v>
      </c>
      <c r="AZ107" s="182">
        <v>0</v>
      </c>
      <c r="BA107" s="185">
        <v>0</v>
      </c>
      <c r="BB107" s="103">
        <v>0</v>
      </c>
      <c r="BC107" s="182">
        <v>0</v>
      </c>
      <c r="BD107" s="185">
        <v>0</v>
      </c>
      <c r="BE107" s="103">
        <v>0</v>
      </c>
      <c r="BF107" s="182">
        <v>0</v>
      </c>
      <c r="BG107" s="185">
        <v>0</v>
      </c>
      <c r="BH107" s="103">
        <v>0</v>
      </c>
      <c r="BI107" s="182">
        <v>0</v>
      </c>
      <c r="BJ107" s="185">
        <v>0</v>
      </c>
      <c r="BK107" s="103">
        <v>0</v>
      </c>
      <c r="BL107" s="182">
        <v>0</v>
      </c>
      <c r="BM107" s="185">
        <v>0</v>
      </c>
      <c r="BN107" s="103">
        <v>0</v>
      </c>
      <c r="BO107" s="182">
        <v>0</v>
      </c>
      <c r="BP107" s="185">
        <v>0</v>
      </c>
      <c r="BQ107" s="103">
        <v>0</v>
      </c>
      <c r="BR107" s="182">
        <v>0</v>
      </c>
      <c r="BS107" s="185">
        <v>0</v>
      </c>
      <c r="BT107" s="103">
        <v>0</v>
      </c>
      <c r="BU107" s="182">
        <v>0</v>
      </c>
      <c r="BV107" s="185">
        <v>0</v>
      </c>
      <c r="BW107" s="103">
        <v>0</v>
      </c>
      <c r="BX107" s="182">
        <v>0</v>
      </c>
      <c r="BY107" s="185">
        <v>0</v>
      </c>
      <c r="BZ107" s="103">
        <v>0</v>
      </c>
      <c r="CA107" s="182">
        <v>0</v>
      </c>
      <c r="CB107" s="185">
        <v>0</v>
      </c>
      <c r="CC107" s="103">
        <v>0</v>
      </c>
      <c r="CD107" s="182">
        <v>0</v>
      </c>
      <c r="CE107" s="185">
        <v>0</v>
      </c>
    </row>
    <row r="108" spans="1:83" ht="14.1" customHeight="1" x14ac:dyDescent="0.2">
      <c r="A108" s="384" t="s">
        <v>158</v>
      </c>
      <c r="B108" s="396" t="s">
        <v>159</v>
      </c>
      <c r="C108" s="103">
        <v>0</v>
      </c>
      <c r="D108" s="182">
        <v>0</v>
      </c>
      <c r="E108" s="185">
        <v>0</v>
      </c>
      <c r="F108" s="103">
        <v>0</v>
      </c>
      <c r="G108" s="182">
        <v>0</v>
      </c>
      <c r="H108" s="185">
        <v>0</v>
      </c>
      <c r="I108" s="103">
        <v>0</v>
      </c>
      <c r="J108" s="182">
        <v>0</v>
      </c>
      <c r="K108" s="185">
        <v>0</v>
      </c>
      <c r="L108" s="103">
        <v>0</v>
      </c>
      <c r="M108" s="182">
        <v>0</v>
      </c>
      <c r="N108" s="185">
        <v>0</v>
      </c>
      <c r="O108" s="103">
        <v>0</v>
      </c>
      <c r="P108" s="182">
        <v>0</v>
      </c>
      <c r="Q108" s="185">
        <v>0</v>
      </c>
      <c r="R108" s="103">
        <v>0</v>
      </c>
      <c r="S108" s="182">
        <v>55731837</v>
      </c>
      <c r="T108" s="185">
        <v>0</v>
      </c>
      <c r="U108" s="103">
        <v>85271929.900000006</v>
      </c>
      <c r="V108" s="182">
        <v>85271929.900000006</v>
      </c>
      <c r="W108" s="185">
        <v>100</v>
      </c>
      <c r="X108" s="103">
        <v>85226250</v>
      </c>
      <c r="Y108" s="182">
        <v>80935310</v>
      </c>
      <c r="Z108" s="185">
        <v>94.965236649506451</v>
      </c>
      <c r="AA108" s="103">
        <v>93218863</v>
      </c>
      <c r="AB108" s="182">
        <v>90403709</v>
      </c>
      <c r="AC108" s="185">
        <v>96.980059711734526</v>
      </c>
      <c r="AD108" s="103">
        <v>100213783.581</v>
      </c>
      <c r="AE108" s="182">
        <v>100213783.581</v>
      </c>
      <c r="AF108" s="185">
        <v>100</v>
      </c>
      <c r="AG108" s="103">
        <v>103053617.081</v>
      </c>
      <c r="AH108" s="182">
        <v>96949503</v>
      </c>
      <c r="AI108" s="185">
        <v>94.07675901739367</v>
      </c>
      <c r="AJ108" s="103">
        <v>118888779</v>
      </c>
      <c r="AK108" s="182">
        <v>117282190</v>
      </c>
      <c r="AL108" s="185">
        <v>98.648662208903673</v>
      </c>
      <c r="AM108" s="103">
        <v>0</v>
      </c>
      <c r="AN108" s="182">
        <v>0</v>
      </c>
      <c r="AO108" s="185">
        <v>0</v>
      </c>
      <c r="AP108" s="103">
        <v>0</v>
      </c>
      <c r="AQ108" s="182">
        <v>0</v>
      </c>
      <c r="AR108" s="185">
        <v>0</v>
      </c>
      <c r="AS108" s="103">
        <v>0</v>
      </c>
      <c r="AT108" s="182">
        <v>0</v>
      </c>
      <c r="AU108" s="185">
        <v>0</v>
      </c>
      <c r="AV108" s="103">
        <v>0</v>
      </c>
      <c r="AW108" s="182">
        <v>0</v>
      </c>
      <c r="AX108" s="185">
        <v>0</v>
      </c>
      <c r="AY108" s="103">
        <v>0</v>
      </c>
      <c r="AZ108" s="182">
        <v>0</v>
      </c>
      <c r="BA108" s="185">
        <v>0</v>
      </c>
      <c r="BB108" s="103">
        <v>0</v>
      </c>
      <c r="BC108" s="182">
        <v>0</v>
      </c>
      <c r="BD108" s="185">
        <v>0</v>
      </c>
      <c r="BE108" s="103">
        <v>0</v>
      </c>
      <c r="BF108" s="182">
        <v>0</v>
      </c>
      <c r="BG108" s="185">
        <v>0</v>
      </c>
      <c r="BH108" s="103">
        <v>0</v>
      </c>
      <c r="BI108" s="182">
        <v>0</v>
      </c>
      <c r="BJ108" s="185">
        <v>0</v>
      </c>
      <c r="BK108" s="103">
        <v>0</v>
      </c>
      <c r="BL108" s="182">
        <v>0</v>
      </c>
      <c r="BM108" s="185">
        <v>0</v>
      </c>
      <c r="BN108" s="103">
        <v>0</v>
      </c>
      <c r="BO108" s="182">
        <v>0</v>
      </c>
      <c r="BP108" s="185">
        <v>0</v>
      </c>
      <c r="BQ108" s="103">
        <v>0</v>
      </c>
      <c r="BR108" s="182">
        <v>0</v>
      </c>
      <c r="BS108" s="185">
        <v>0</v>
      </c>
      <c r="BT108" s="103">
        <v>0</v>
      </c>
      <c r="BU108" s="182">
        <v>0</v>
      </c>
      <c r="BV108" s="185">
        <v>0</v>
      </c>
      <c r="BW108" s="103">
        <v>0</v>
      </c>
      <c r="BX108" s="182">
        <v>0</v>
      </c>
      <c r="BY108" s="185">
        <v>0</v>
      </c>
      <c r="BZ108" s="103">
        <v>0</v>
      </c>
      <c r="CA108" s="182">
        <v>0</v>
      </c>
      <c r="CB108" s="185">
        <v>0</v>
      </c>
      <c r="CC108" s="103">
        <v>0</v>
      </c>
      <c r="CD108" s="182">
        <v>0</v>
      </c>
      <c r="CE108" s="185">
        <v>0</v>
      </c>
    </row>
    <row r="109" spans="1:83" ht="14.1" customHeight="1" x14ac:dyDescent="0.2">
      <c r="A109" s="384" t="s">
        <v>160</v>
      </c>
      <c r="B109" s="396" t="s">
        <v>161</v>
      </c>
      <c r="C109" s="103">
        <v>0</v>
      </c>
      <c r="D109" s="182">
        <v>0</v>
      </c>
      <c r="E109" s="185">
        <v>0</v>
      </c>
      <c r="F109" s="103">
        <v>0</v>
      </c>
      <c r="G109" s="182">
        <v>0</v>
      </c>
      <c r="H109" s="185">
        <v>0</v>
      </c>
      <c r="I109" s="103">
        <v>0</v>
      </c>
      <c r="J109" s="182">
        <v>0</v>
      </c>
      <c r="K109" s="185">
        <v>0</v>
      </c>
      <c r="L109" s="103">
        <v>0</v>
      </c>
      <c r="M109" s="182">
        <v>0</v>
      </c>
      <c r="N109" s="185">
        <v>0</v>
      </c>
      <c r="O109" s="103">
        <v>0</v>
      </c>
      <c r="P109" s="182">
        <v>0</v>
      </c>
      <c r="Q109" s="185">
        <v>0</v>
      </c>
      <c r="R109" s="103">
        <v>0</v>
      </c>
      <c r="S109" s="182">
        <v>0</v>
      </c>
      <c r="T109" s="185">
        <v>0</v>
      </c>
      <c r="U109" s="103">
        <v>63152833</v>
      </c>
      <c r="V109" s="182">
        <v>64453015.200000003</v>
      </c>
      <c r="W109" s="185">
        <v>102.05878681642042</v>
      </c>
      <c r="X109" s="103">
        <v>239303951</v>
      </c>
      <c r="Y109" s="182">
        <v>226639804</v>
      </c>
      <c r="Z109" s="185">
        <v>94.707923982416816</v>
      </c>
      <c r="AA109" s="103">
        <v>247506137</v>
      </c>
      <c r="AB109" s="182">
        <v>209844334</v>
      </c>
      <c r="AC109" s="185">
        <v>84.783487207026312</v>
      </c>
      <c r="AD109" s="103">
        <v>248151255.745</v>
      </c>
      <c r="AE109" s="182">
        <v>263592000.89899999</v>
      </c>
      <c r="AF109" s="185">
        <v>106.22231191522435</v>
      </c>
      <c r="AG109" s="103">
        <v>268488379.24799997</v>
      </c>
      <c r="AH109" s="182">
        <v>230193646.40799999</v>
      </c>
      <c r="AI109" s="185">
        <v>85.736912358270999</v>
      </c>
      <c r="AJ109" s="103">
        <v>336269890</v>
      </c>
      <c r="AK109" s="182">
        <v>341423470</v>
      </c>
      <c r="AL109" s="185">
        <v>101.53257254165695</v>
      </c>
      <c r="AM109" s="103">
        <v>0</v>
      </c>
      <c r="AN109" s="182">
        <v>0</v>
      </c>
      <c r="AO109" s="185">
        <v>0</v>
      </c>
      <c r="AP109" s="103">
        <v>0</v>
      </c>
      <c r="AQ109" s="182">
        <v>0</v>
      </c>
      <c r="AR109" s="185">
        <v>0</v>
      </c>
      <c r="AS109" s="103">
        <v>0</v>
      </c>
      <c r="AT109" s="182">
        <v>0</v>
      </c>
      <c r="AU109" s="185">
        <v>0</v>
      </c>
      <c r="AV109" s="103">
        <v>0</v>
      </c>
      <c r="AW109" s="182">
        <v>0</v>
      </c>
      <c r="AX109" s="185">
        <v>0</v>
      </c>
      <c r="AY109" s="103">
        <v>0</v>
      </c>
      <c r="AZ109" s="182">
        <v>0</v>
      </c>
      <c r="BA109" s="185">
        <v>0</v>
      </c>
      <c r="BB109" s="103">
        <v>0</v>
      </c>
      <c r="BC109" s="182">
        <v>0</v>
      </c>
      <c r="BD109" s="185">
        <v>0</v>
      </c>
      <c r="BE109" s="103">
        <v>0</v>
      </c>
      <c r="BF109" s="182">
        <v>0</v>
      </c>
      <c r="BG109" s="185">
        <v>0</v>
      </c>
      <c r="BH109" s="103">
        <v>0</v>
      </c>
      <c r="BI109" s="182">
        <v>0</v>
      </c>
      <c r="BJ109" s="185">
        <v>0</v>
      </c>
      <c r="BK109" s="103">
        <v>0</v>
      </c>
      <c r="BL109" s="182">
        <v>0</v>
      </c>
      <c r="BM109" s="185">
        <v>0</v>
      </c>
      <c r="BN109" s="103">
        <v>0</v>
      </c>
      <c r="BO109" s="182">
        <v>0</v>
      </c>
      <c r="BP109" s="185">
        <v>0</v>
      </c>
      <c r="BQ109" s="103">
        <v>0</v>
      </c>
      <c r="BR109" s="182">
        <v>0</v>
      </c>
      <c r="BS109" s="185">
        <v>0</v>
      </c>
      <c r="BT109" s="103">
        <v>0</v>
      </c>
      <c r="BU109" s="182">
        <v>0</v>
      </c>
      <c r="BV109" s="185">
        <v>0</v>
      </c>
      <c r="BW109" s="103">
        <v>0</v>
      </c>
      <c r="BX109" s="182">
        <v>0</v>
      </c>
      <c r="BY109" s="185">
        <v>0</v>
      </c>
      <c r="BZ109" s="103">
        <v>0</v>
      </c>
      <c r="CA109" s="182">
        <v>0</v>
      </c>
      <c r="CB109" s="185">
        <v>0</v>
      </c>
      <c r="CC109" s="103">
        <v>0</v>
      </c>
      <c r="CD109" s="182">
        <v>0</v>
      </c>
      <c r="CE109" s="185">
        <v>0</v>
      </c>
    </row>
    <row r="110" spans="1:83" ht="14.1" customHeight="1" x14ac:dyDescent="0.2">
      <c r="A110" s="384" t="s">
        <v>162</v>
      </c>
      <c r="B110" s="396" t="s">
        <v>163</v>
      </c>
      <c r="C110" s="103">
        <v>0</v>
      </c>
      <c r="D110" s="182">
        <v>0</v>
      </c>
      <c r="E110" s="185">
        <v>0</v>
      </c>
      <c r="F110" s="103">
        <v>0</v>
      </c>
      <c r="G110" s="182">
        <v>0</v>
      </c>
      <c r="H110" s="185">
        <v>0</v>
      </c>
      <c r="I110" s="103">
        <v>0</v>
      </c>
      <c r="J110" s="182">
        <v>0</v>
      </c>
      <c r="K110" s="185">
        <v>0</v>
      </c>
      <c r="L110" s="103">
        <v>0</v>
      </c>
      <c r="M110" s="182">
        <v>0</v>
      </c>
      <c r="N110" s="185">
        <v>0</v>
      </c>
      <c r="O110" s="103">
        <v>0</v>
      </c>
      <c r="P110" s="182">
        <v>0</v>
      </c>
      <c r="Q110" s="185">
        <v>0</v>
      </c>
      <c r="R110" s="103">
        <v>0</v>
      </c>
      <c r="S110" s="182">
        <v>0</v>
      </c>
      <c r="T110" s="185">
        <v>0</v>
      </c>
      <c r="U110" s="103">
        <v>4235962</v>
      </c>
      <c r="V110" s="182">
        <v>3625250</v>
      </c>
      <c r="W110" s="185">
        <v>85.582684641646921</v>
      </c>
      <c r="X110" s="103">
        <v>8882454</v>
      </c>
      <c r="Y110" s="182">
        <v>8882454</v>
      </c>
      <c r="Z110" s="185">
        <v>100</v>
      </c>
      <c r="AA110" s="103">
        <v>6565734</v>
      </c>
      <c r="AB110" s="182">
        <v>0</v>
      </c>
      <c r="AC110" s="185">
        <v>0</v>
      </c>
      <c r="AD110" s="103">
        <v>10409909.699999999</v>
      </c>
      <c r="AE110" s="182">
        <v>0</v>
      </c>
      <c r="AF110" s="185">
        <v>0</v>
      </c>
      <c r="AG110" s="103">
        <v>3509871.2140000002</v>
      </c>
      <c r="AH110" s="182">
        <v>0</v>
      </c>
      <c r="AI110" s="185">
        <v>0</v>
      </c>
      <c r="AJ110" s="103">
        <v>9965400</v>
      </c>
      <c r="AK110" s="182">
        <v>0</v>
      </c>
      <c r="AL110" s="185">
        <v>0</v>
      </c>
      <c r="AM110" s="103">
        <v>15409430.720000001</v>
      </c>
      <c r="AN110" s="182">
        <v>11637241.92</v>
      </c>
      <c r="AO110" s="185">
        <v>75.520258544632341</v>
      </c>
      <c r="AP110" s="103">
        <v>2384447.4670000002</v>
      </c>
      <c r="AQ110" s="182">
        <v>0</v>
      </c>
      <c r="AR110" s="185">
        <v>0</v>
      </c>
      <c r="AS110" s="103">
        <v>0</v>
      </c>
      <c r="AT110" s="182">
        <v>0</v>
      </c>
      <c r="AU110" s="185">
        <v>0</v>
      </c>
      <c r="AV110" s="103">
        <v>0</v>
      </c>
      <c r="AW110" s="182">
        <v>0</v>
      </c>
      <c r="AX110" s="185">
        <v>0</v>
      </c>
      <c r="AY110" s="103">
        <v>0</v>
      </c>
      <c r="AZ110" s="182">
        <v>0</v>
      </c>
      <c r="BA110" s="185">
        <v>0</v>
      </c>
      <c r="BB110" s="103">
        <v>0</v>
      </c>
      <c r="BC110" s="182">
        <v>0</v>
      </c>
      <c r="BD110" s="185">
        <v>0</v>
      </c>
      <c r="BE110" s="103">
        <v>0</v>
      </c>
      <c r="BF110" s="182">
        <v>0</v>
      </c>
      <c r="BG110" s="185">
        <v>0</v>
      </c>
      <c r="BH110" s="103">
        <v>0</v>
      </c>
      <c r="BI110" s="182">
        <v>0</v>
      </c>
      <c r="BJ110" s="185">
        <v>0</v>
      </c>
      <c r="BK110" s="103">
        <v>0</v>
      </c>
      <c r="BL110" s="182">
        <v>0</v>
      </c>
      <c r="BM110" s="185">
        <v>0</v>
      </c>
      <c r="BN110" s="103">
        <v>0</v>
      </c>
      <c r="BO110" s="182">
        <v>0</v>
      </c>
      <c r="BP110" s="185">
        <v>0</v>
      </c>
      <c r="BQ110" s="103">
        <v>0</v>
      </c>
      <c r="BR110" s="182">
        <v>0</v>
      </c>
      <c r="BS110" s="185">
        <v>0</v>
      </c>
      <c r="BT110" s="103">
        <v>0</v>
      </c>
      <c r="BU110" s="182">
        <v>0</v>
      </c>
      <c r="BV110" s="185">
        <v>0</v>
      </c>
      <c r="BW110" s="103">
        <v>0</v>
      </c>
      <c r="BX110" s="182">
        <v>0</v>
      </c>
      <c r="BY110" s="185">
        <v>0</v>
      </c>
      <c r="BZ110" s="103">
        <v>0</v>
      </c>
      <c r="CA110" s="182">
        <v>0</v>
      </c>
      <c r="CB110" s="185">
        <v>0</v>
      </c>
      <c r="CC110" s="103">
        <v>0</v>
      </c>
      <c r="CD110" s="182">
        <v>0</v>
      </c>
      <c r="CE110" s="185">
        <v>0</v>
      </c>
    </row>
    <row r="111" spans="1:83" ht="14.1" customHeight="1" x14ac:dyDescent="0.2">
      <c r="A111" s="384" t="s">
        <v>164</v>
      </c>
      <c r="B111" s="396" t="s">
        <v>165</v>
      </c>
      <c r="C111" s="103">
        <v>0</v>
      </c>
      <c r="D111" s="182">
        <v>0</v>
      </c>
      <c r="E111" s="185">
        <v>0</v>
      </c>
      <c r="F111" s="103">
        <v>0</v>
      </c>
      <c r="G111" s="182">
        <v>0</v>
      </c>
      <c r="H111" s="185">
        <v>0</v>
      </c>
      <c r="I111" s="103">
        <v>0</v>
      </c>
      <c r="J111" s="182">
        <v>0</v>
      </c>
      <c r="K111" s="185">
        <v>0</v>
      </c>
      <c r="L111" s="103">
        <v>0</v>
      </c>
      <c r="M111" s="182">
        <v>0</v>
      </c>
      <c r="N111" s="185">
        <v>0</v>
      </c>
      <c r="O111" s="103">
        <v>0</v>
      </c>
      <c r="P111" s="182">
        <v>0</v>
      </c>
      <c r="Q111" s="185">
        <v>0</v>
      </c>
      <c r="R111" s="103">
        <v>0</v>
      </c>
      <c r="S111" s="182">
        <v>0</v>
      </c>
      <c r="T111" s="185">
        <v>0</v>
      </c>
      <c r="U111" s="103">
        <v>19381695.5</v>
      </c>
      <c r="V111" s="182">
        <v>13574256.699999999</v>
      </c>
      <c r="W111" s="185">
        <v>70.036476942896968</v>
      </c>
      <c r="X111" s="103">
        <v>16428846</v>
      </c>
      <c r="Y111" s="182">
        <v>11916437</v>
      </c>
      <c r="Z111" s="185">
        <v>72.533621655471109</v>
      </c>
      <c r="AA111" s="103">
        <v>6156282</v>
      </c>
      <c r="AB111" s="182">
        <v>10137350</v>
      </c>
      <c r="AC111" s="185">
        <v>164.66675828040366</v>
      </c>
      <c r="AD111" s="103">
        <v>9088973.1999999993</v>
      </c>
      <c r="AE111" s="182">
        <v>6329134.3559999997</v>
      </c>
      <c r="AF111" s="185">
        <v>69.635306615273109</v>
      </c>
      <c r="AG111" s="103">
        <v>3903048</v>
      </c>
      <c r="AH111" s="182">
        <v>3320916.017</v>
      </c>
      <c r="AI111" s="185">
        <v>85.085195390884252</v>
      </c>
      <c r="AJ111" s="103">
        <v>4575000</v>
      </c>
      <c r="AK111" s="182">
        <v>5542607</v>
      </c>
      <c r="AL111" s="185">
        <v>121.14987978142075</v>
      </c>
      <c r="AM111" s="103">
        <v>4229732.5750000002</v>
      </c>
      <c r="AN111" s="182">
        <v>1182594.3160000001</v>
      </c>
      <c r="AO111" s="185">
        <v>27.959080037110855</v>
      </c>
      <c r="AP111" s="103">
        <v>5832568.0619999999</v>
      </c>
      <c r="AQ111" s="182">
        <v>-138115.448</v>
      </c>
      <c r="AR111" s="185">
        <v>-2.3680040512487381</v>
      </c>
      <c r="AS111" s="103">
        <v>0</v>
      </c>
      <c r="AT111" s="182">
        <v>0</v>
      </c>
      <c r="AU111" s="185">
        <v>0</v>
      </c>
      <c r="AV111" s="103">
        <v>0</v>
      </c>
      <c r="AW111" s="182">
        <v>0</v>
      </c>
      <c r="AX111" s="185">
        <v>0</v>
      </c>
      <c r="AY111" s="103">
        <v>0</v>
      </c>
      <c r="AZ111" s="182">
        <v>0</v>
      </c>
      <c r="BA111" s="185">
        <v>0</v>
      </c>
      <c r="BB111" s="103">
        <v>0</v>
      </c>
      <c r="BC111" s="182">
        <v>0</v>
      </c>
      <c r="BD111" s="185">
        <v>0</v>
      </c>
      <c r="BE111" s="103">
        <v>0</v>
      </c>
      <c r="BF111" s="182">
        <v>0</v>
      </c>
      <c r="BG111" s="185">
        <v>0</v>
      </c>
      <c r="BH111" s="103">
        <v>0</v>
      </c>
      <c r="BI111" s="182">
        <v>0</v>
      </c>
      <c r="BJ111" s="185">
        <v>0</v>
      </c>
      <c r="BK111" s="103">
        <v>0</v>
      </c>
      <c r="BL111" s="182">
        <v>0</v>
      </c>
      <c r="BM111" s="185">
        <v>0</v>
      </c>
      <c r="BN111" s="103">
        <v>0</v>
      </c>
      <c r="BO111" s="182">
        <v>0</v>
      </c>
      <c r="BP111" s="185">
        <v>0</v>
      </c>
      <c r="BQ111" s="103">
        <v>0</v>
      </c>
      <c r="BR111" s="182">
        <v>0</v>
      </c>
      <c r="BS111" s="185">
        <v>0</v>
      </c>
      <c r="BT111" s="103">
        <v>0</v>
      </c>
      <c r="BU111" s="182">
        <v>0</v>
      </c>
      <c r="BV111" s="185">
        <v>0</v>
      </c>
      <c r="BW111" s="103">
        <v>0</v>
      </c>
      <c r="BX111" s="182">
        <v>0</v>
      </c>
      <c r="BY111" s="185">
        <v>0</v>
      </c>
      <c r="BZ111" s="103">
        <v>0</v>
      </c>
      <c r="CA111" s="182">
        <v>0</v>
      </c>
      <c r="CB111" s="185">
        <v>0</v>
      </c>
      <c r="CC111" s="103">
        <v>0</v>
      </c>
      <c r="CD111" s="182">
        <v>0</v>
      </c>
      <c r="CE111" s="185">
        <v>0</v>
      </c>
    </row>
    <row r="112" spans="1:83" ht="14.1" customHeight="1" x14ac:dyDescent="0.2">
      <c r="A112" s="384" t="s">
        <v>166</v>
      </c>
      <c r="B112" s="396" t="s">
        <v>167</v>
      </c>
      <c r="C112" s="103">
        <v>0</v>
      </c>
      <c r="D112" s="182">
        <v>0</v>
      </c>
      <c r="E112" s="185">
        <v>0</v>
      </c>
      <c r="F112" s="103">
        <v>0</v>
      </c>
      <c r="G112" s="182">
        <v>0</v>
      </c>
      <c r="H112" s="185">
        <v>0</v>
      </c>
      <c r="I112" s="103">
        <v>0</v>
      </c>
      <c r="J112" s="182">
        <v>0</v>
      </c>
      <c r="K112" s="185">
        <v>0</v>
      </c>
      <c r="L112" s="103">
        <v>0</v>
      </c>
      <c r="M112" s="182">
        <v>0</v>
      </c>
      <c r="N112" s="185">
        <v>0</v>
      </c>
      <c r="O112" s="103">
        <v>0</v>
      </c>
      <c r="P112" s="182">
        <v>0</v>
      </c>
      <c r="Q112" s="185">
        <v>0</v>
      </c>
      <c r="R112" s="103">
        <v>0</v>
      </c>
      <c r="S112" s="182">
        <v>0</v>
      </c>
      <c r="T112" s="185">
        <v>0</v>
      </c>
      <c r="U112" s="103">
        <v>0</v>
      </c>
      <c r="V112" s="182">
        <v>0</v>
      </c>
      <c r="W112" s="185">
        <v>0</v>
      </c>
      <c r="X112" s="103">
        <v>0</v>
      </c>
      <c r="Y112" s="182">
        <v>0</v>
      </c>
      <c r="Z112" s="185">
        <v>0</v>
      </c>
      <c r="AA112" s="103">
        <v>0</v>
      </c>
      <c r="AB112" s="182">
        <v>0</v>
      </c>
      <c r="AC112" s="185">
        <v>0</v>
      </c>
      <c r="AD112" s="103">
        <v>0</v>
      </c>
      <c r="AE112" s="182">
        <v>0</v>
      </c>
      <c r="AF112" s="185">
        <v>0</v>
      </c>
      <c r="AG112" s="103">
        <v>0</v>
      </c>
      <c r="AH112" s="182">
        <v>0</v>
      </c>
      <c r="AI112" s="185">
        <v>0</v>
      </c>
      <c r="AJ112" s="103">
        <v>0</v>
      </c>
      <c r="AK112" s="182">
        <v>0</v>
      </c>
      <c r="AL112" s="185">
        <v>0</v>
      </c>
      <c r="AM112" s="103">
        <v>0</v>
      </c>
      <c r="AN112" s="182">
        <v>0</v>
      </c>
      <c r="AO112" s="185">
        <v>0</v>
      </c>
      <c r="AP112" s="103">
        <v>0</v>
      </c>
      <c r="AQ112" s="182">
        <v>0</v>
      </c>
      <c r="AR112" s="185">
        <v>0</v>
      </c>
      <c r="AS112" s="103">
        <v>0</v>
      </c>
      <c r="AT112" s="182">
        <v>0</v>
      </c>
      <c r="AU112" s="185">
        <v>0</v>
      </c>
      <c r="AV112" s="103">
        <v>0</v>
      </c>
      <c r="AW112" s="182">
        <v>0</v>
      </c>
      <c r="AX112" s="185">
        <v>0</v>
      </c>
      <c r="AY112" s="103">
        <v>0</v>
      </c>
      <c r="AZ112" s="182">
        <v>0</v>
      </c>
      <c r="BA112" s="185">
        <v>0</v>
      </c>
      <c r="BB112" s="103">
        <v>0</v>
      </c>
      <c r="BC112" s="182">
        <v>0</v>
      </c>
      <c r="BD112" s="185">
        <v>0</v>
      </c>
      <c r="BE112" s="103">
        <v>0</v>
      </c>
      <c r="BF112" s="182">
        <v>0</v>
      </c>
      <c r="BG112" s="185">
        <v>0</v>
      </c>
      <c r="BH112" s="103">
        <v>0</v>
      </c>
      <c r="BI112" s="182">
        <v>0</v>
      </c>
      <c r="BJ112" s="185">
        <v>0</v>
      </c>
      <c r="BK112" s="103">
        <v>0</v>
      </c>
      <c r="BL112" s="182">
        <v>0</v>
      </c>
      <c r="BM112" s="185">
        <v>0</v>
      </c>
      <c r="BN112" s="103">
        <v>0</v>
      </c>
      <c r="BO112" s="182">
        <v>0</v>
      </c>
      <c r="BP112" s="185">
        <v>0</v>
      </c>
      <c r="BQ112" s="103">
        <v>0</v>
      </c>
      <c r="BR112" s="182">
        <v>0</v>
      </c>
      <c r="BS112" s="185">
        <v>0</v>
      </c>
      <c r="BT112" s="103">
        <v>0</v>
      </c>
      <c r="BU112" s="182">
        <v>0</v>
      </c>
      <c r="BV112" s="185">
        <v>0</v>
      </c>
      <c r="BW112" s="103">
        <v>0</v>
      </c>
      <c r="BX112" s="182">
        <v>0</v>
      </c>
      <c r="BY112" s="185">
        <v>0</v>
      </c>
      <c r="BZ112" s="103">
        <v>0</v>
      </c>
      <c r="CA112" s="182">
        <v>0</v>
      </c>
      <c r="CB112" s="185">
        <v>0</v>
      </c>
      <c r="CC112" s="103">
        <v>0</v>
      </c>
      <c r="CD112" s="182">
        <v>0</v>
      </c>
      <c r="CE112" s="185">
        <v>0</v>
      </c>
    </row>
    <row r="113" spans="1:83" ht="14.1" customHeight="1" x14ac:dyDescent="0.2">
      <c r="A113" s="384" t="s">
        <v>168</v>
      </c>
      <c r="B113" s="396" t="s">
        <v>169</v>
      </c>
      <c r="C113" s="103">
        <v>0</v>
      </c>
      <c r="D113" s="182">
        <v>0</v>
      </c>
      <c r="E113" s="185">
        <v>0</v>
      </c>
      <c r="F113" s="103">
        <v>0</v>
      </c>
      <c r="G113" s="182">
        <v>0</v>
      </c>
      <c r="H113" s="185">
        <v>0</v>
      </c>
      <c r="I113" s="103">
        <v>0</v>
      </c>
      <c r="J113" s="182">
        <v>0</v>
      </c>
      <c r="K113" s="185">
        <v>0</v>
      </c>
      <c r="L113" s="103">
        <v>0</v>
      </c>
      <c r="M113" s="182">
        <v>0</v>
      </c>
      <c r="N113" s="185">
        <v>0</v>
      </c>
      <c r="O113" s="103">
        <v>2902400</v>
      </c>
      <c r="P113" s="182">
        <v>1120542</v>
      </c>
      <c r="Q113" s="185">
        <v>38.607428335170894</v>
      </c>
      <c r="R113" s="103">
        <v>158967724.19999999</v>
      </c>
      <c r="S113" s="182">
        <v>4895853.9000000004</v>
      </c>
      <c r="T113" s="185">
        <v>3.0797785680321139</v>
      </c>
      <c r="U113" s="103">
        <v>3907023</v>
      </c>
      <c r="V113" s="182">
        <v>1088000</v>
      </c>
      <c r="W113" s="185">
        <v>27.847289355603998</v>
      </c>
      <c r="X113" s="103">
        <v>3298250</v>
      </c>
      <c r="Y113" s="182">
        <v>1923677</v>
      </c>
      <c r="Z113" s="185">
        <v>58.324171909345864</v>
      </c>
      <c r="AA113" s="103">
        <v>2519512</v>
      </c>
      <c r="AB113" s="182">
        <v>77047645</v>
      </c>
      <c r="AC113" s="185">
        <v>3058.0384217261121</v>
      </c>
      <c r="AD113" s="103">
        <v>70645442.873999998</v>
      </c>
      <c r="AE113" s="182">
        <v>79600225.988999993</v>
      </c>
      <c r="AF113" s="185">
        <v>112.67566986729965</v>
      </c>
      <c r="AG113" s="103">
        <v>141924184.31600001</v>
      </c>
      <c r="AH113" s="182">
        <v>127002266.949</v>
      </c>
      <c r="AI113" s="185">
        <v>89.485993920686724</v>
      </c>
      <c r="AJ113" s="103">
        <v>178730828</v>
      </c>
      <c r="AK113" s="182">
        <v>127520629</v>
      </c>
      <c r="AL113" s="185">
        <v>71.347864510536482</v>
      </c>
      <c r="AM113" s="103">
        <v>3044829.0410000086</v>
      </c>
      <c r="AN113" s="182">
        <v>1333276.625</v>
      </c>
      <c r="AO113" s="185">
        <v>43.78822610553248</v>
      </c>
      <c r="AP113" s="103">
        <v>1354714.7679999999</v>
      </c>
      <c r="AQ113" s="182">
        <v>888714.69299999997</v>
      </c>
      <c r="AR113" s="185">
        <v>65.601609578083526</v>
      </c>
      <c r="AS113" s="103">
        <v>0</v>
      </c>
      <c r="AT113" s="182">
        <v>0</v>
      </c>
      <c r="AU113" s="185">
        <v>0</v>
      </c>
      <c r="AV113" s="103">
        <v>0</v>
      </c>
      <c r="AW113" s="182">
        <v>0</v>
      </c>
      <c r="AX113" s="185">
        <v>0</v>
      </c>
      <c r="AY113" s="103">
        <v>0</v>
      </c>
      <c r="AZ113" s="182">
        <v>0</v>
      </c>
      <c r="BA113" s="185">
        <v>0</v>
      </c>
      <c r="BB113" s="103">
        <v>0</v>
      </c>
      <c r="BC113" s="182">
        <v>0</v>
      </c>
      <c r="BD113" s="185">
        <v>0</v>
      </c>
      <c r="BE113" s="103">
        <v>0</v>
      </c>
      <c r="BF113" s="182">
        <v>0</v>
      </c>
      <c r="BG113" s="185">
        <v>0</v>
      </c>
      <c r="BH113" s="103">
        <v>0</v>
      </c>
      <c r="BI113" s="182">
        <v>0</v>
      </c>
      <c r="BJ113" s="185">
        <v>0</v>
      </c>
      <c r="BK113" s="103">
        <v>0</v>
      </c>
      <c r="BL113" s="182">
        <v>0</v>
      </c>
      <c r="BM113" s="185">
        <v>0</v>
      </c>
      <c r="BN113" s="103">
        <v>0</v>
      </c>
      <c r="BO113" s="182">
        <v>0</v>
      </c>
      <c r="BP113" s="185">
        <v>0</v>
      </c>
      <c r="BQ113" s="103">
        <v>0</v>
      </c>
      <c r="BR113" s="182">
        <v>0</v>
      </c>
      <c r="BS113" s="185">
        <v>0</v>
      </c>
      <c r="BT113" s="103">
        <v>0</v>
      </c>
      <c r="BU113" s="182">
        <v>0</v>
      </c>
      <c r="BV113" s="185">
        <v>0</v>
      </c>
      <c r="BW113" s="103">
        <v>0</v>
      </c>
      <c r="BX113" s="182">
        <v>0</v>
      </c>
      <c r="BY113" s="185">
        <v>0</v>
      </c>
      <c r="BZ113" s="103">
        <v>0</v>
      </c>
      <c r="CA113" s="182">
        <v>0</v>
      </c>
      <c r="CB113" s="185">
        <v>0</v>
      </c>
      <c r="CC113" s="103">
        <v>0</v>
      </c>
      <c r="CD113" s="182">
        <v>0</v>
      </c>
      <c r="CE113" s="185">
        <v>0</v>
      </c>
    </row>
    <row r="114" spans="1:83" s="98" customFormat="1" ht="14.1" customHeight="1" x14ac:dyDescent="0.2">
      <c r="A114" s="390" t="s">
        <v>154</v>
      </c>
      <c r="B114" s="401" t="s">
        <v>260</v>
      </c>
      <c r="C114" s="203">
        <v>0</v>
      </c>
      <c r="D114" s="204">
        <v>0</v>
      </c>
      <c r="E114" s="223">
        <v>0</v>
      </c>
      <c r="F114" s="203">
        <v>0</v>
      </c>
      <c r="G114" s="204">
        <v>0</v>
      </c>
      <c r="H114" s="223">
        <v>0</v>
      </c>
      <c r="I114" s="203">
        <v>0</v>
      </c>
      <c r="J114" s="204">
        <v>0</v>
      </c>
      <c r="K114" s="223">
        <v>0</v>
      </c>
      <c r="L114" s="203">
        <v>0</v>
      </c>
      <c r="M114" s="204">
        <v>0</v>
      </c>
      <c r="N114" s="223">
        <v>0</v>
      </c>
      <c r="O114" s="203">
        <v>0</v>
      </c>
      <c r="P114" s="204">
        <v>0</v>
      </c>
      <c r="Q114" s="223">
        <v>0</v>
      </c>
      <c r="R114" s="203">
        <v>0</v>
      </c>
      <c r="S114" s="204">
        <v>0</v>
      </c>
      <c r="T114" s="223">
        <v>0</v>
      </c>
      <c r="U114" s="203">
        <v>0</v>
      </c>
      <c r="V114" s="204">
        <v>0</v>
      </c>
      <c r="W114" s="223">
        <v>0</v>
      </c>
      <c r="X114" s="203">
        <v>0</v>
      </c>
      <c r="Y114" s="204">
        <v>0</v>
      </c>
      <c r="Z114" s="223">
        <v>0</v>
      </c>
      <c r="AA114" s="203">
        <v>0</v>
      </c>
      <c r="AB114" s="204">
        <v>0</v>
      </c>
      <c r="AC114" s="223">
        <v>0</v>
      </c>
      <c r="AD114" s="203">
        <v>0</v>
      </c>
      <c r="AE114" s="204">
        <v>0</v>
      </c>
      <c r="AF114" s="223">
        <v>0</v>
      </c>
      <c r="AG114" s="203">
        <v>0</v>
      </c>
      <c r="AH114" s="204">
        <v>0</v>
      </c>
      <c r="AI114" s="223">
        <v>0</v>
      </c>
      <c r="AJ114" s="203">
        <v>0</v>
      </c>
      <c r="AK114" s="204">
        <v>0</v>
      </c>
      <c r="AL114" s="223">
        <v>0</v>
      </c>
      <c r="AM114" s="203">
        <v>952331536.75300014</v>
      </c>
      <c r="AN114" s="204">
        <v>991232038.27900004</v>
      </c>
      <c r="AO114" s="223">
        <v>104.08476460399834</v>
      </c>
      <c r="AP114" s="203">
        <v>1173830560.4589999</v>
      </c>
      <c r="AQ114" s="204">
        <v>1169854049.072</v>
      </c>
      <c r="AR114" s="223">
        <v>99.661236338450337</v>
      </c>
      <c r="AS114" s="203">
        <v>1211425555.8080001</v>
      </c>
      <c r="AT114" s="204">
        <v>1232863241.9810002</v>
      </c>
      <c r="AU114" s="223">
        <v>101.76962472602797</v>
      </c>
      <c r="AV114" s="203">
        <v>1313500079</v>
      </c>
      <c r="AW114" s="204">
        <v>1352092578</v>
      </c>
      <c r="AX114" s="223">
        <v>102.93814211487383</v>
      </c>
      <c r="AY114" s="203">
        <v>1487192919</v>
      </c>
      <c r="AZ114" s="204">
        <v>1446360413.7</v>
      </c>
      <c r="BA114" s="223">
        <v>97.254390820563074</v>
      </c>
      <c r="BB114" s="203">
        <v>1576753959</v>
      </c>
      <c r="BC114" s="204">
        <v>1580202604</v>
      </c>
      <c r="BD114" s="223">
        <v>100.21871801750142</v>
      </c>
      <c r="BE114" s="203">
        <v>1741798925</v>
      </c>
      <c r="BF114" s="204">
        <v>1762525745</v>
      </c>
      <c r="BG114" s="223">
        <v>101.18996628729691</v>
      </c>
      <c r="BH114" s="203">
        <v>2014277042.2519999</v>
      </c>
      <c r="BI114" s="204">
        <v>1988074745.9759998</v>
      </c>
      <c r="BJ114" s="223">
        <v>98.699171180211366</v>
      </c>
      <c r="BK114" s="203">
        <v>2095772478</v>
      </c>
      <c r="BL114" s="204">
        <v>2092064670</v>
      </c>
      <c r="BM114" s="223">
        <v>99.823081558760691</v>
      </c>
      <c r="BN114" s="203">
        <v>2043896471</v>
      </c>
      <c r="BO114" s="204">
        <v>2049599977</v>
      </c>
      <c r="BP114" s="223">
        <v>100.27905063103364</v>
      </c>
      <c r="BQ114" s="203">
        <v>2014837961</v>
      </c>
      <c r="BR114" s="204">
        <v>2015947051</v>
      </c>
      <c r="BS114" s="223">
        <v>100.05504611395398</v>
      </c>
      <c r="BT114" s="203">
        <v>2028123131.7249997</v>
      </c>
      <c r="BU114" s="204">
        <v>2055601632.6010001</v>
      </c>
      <c r="BV114" s="223">
        <v>101.35487340221935</v>
      </c>
      <c r="BW114" s="203">
        <v>2092512678.4919999</v>
      </c>
      <c r="BX114" s="204">
        <v>2137129119.0799997</v>
      </c>
      <c r="BY114" s="223">
        <v>102.13219451650603</v>
      </c>
      <c r="BZ114" s="203">
        <v>2161330422.0469999</v>
      </c>
      <c r="CA114" s="204">
        <v>2217246389.2809997</v>
      </c>
      <c r="CB114" s="223">
        <v>102.58710869303553</v>
      </c>
      <c r="CC114" s="203">
        <v>2463481195.6570001</v>
      </c>
      <c r="CD114" s="204">
        <v>2473892349.5359998</v>
      </c>
      <c r="CE114" s="223">
        <v>100.42261957985934</v>
      </c>
    </row>
    <row r="115" spans="1:83" ht="14.1" customHeight="1" x14ac:dyDescent="0.2">
      <c r="A115" s="385" t="s">
        <v>304</v>
      </c>
      <c r="B115" s="380" t="s">
        <v>161</v>
      </c>
      <c r="C115" s="103">
        <v>0</v>
      </c>
      <c r="D115" s="182">
        <v>0</v>
      </c>
      <c r="E115" s="185">
        <v>0</v>
      </c>
      <c r="F115" s="103">
        <v>0</v>
      </c>
      <c r="G115" s="182">
        <v>0</v>
      </c>
      <c r="H115" s="185">
        <v>0</v>
      </c>
      <c r="I115" s="103">
        <v>0</v>
      </c>
      <c r="J115" s="182">
        <v>0</v>
      </c>
      <c r="K115" s="185">
        <v>0</v>
      </c>
      <c r="L115" s="103">
        <v>0</v>
      </c>
      <c r="M115" s="182">
        <v>0</v>
      </c>
      <c r="N115" s="185">
        <v>0</v>
      </c>
      <c r="O115" s="103">
        <v>0</v>
      </c>
      <c r="P115" s="182">
        <v>0</v>
      </c>
      <c r="Q115" s="185">
        <v>0</v>
      </c>
      <c r="R115" s="103">
        <v>0</v>
      </c>
      <c r="S115" s="182">
        <v>0</v>
      </c>
      <c r="T115" s="185">
        <v>0</v>
      </c>
      <c r="U115" s="103">
        <v>0</v>
      </c>
      <c r="V115" s="182">
        <v>0</v>
      </c>
      <c r="W115" s="185">
        <v>0</v>
      </c>
      <c r="X115" s="103">
        <v>0</v>
      </c>
      <c r="Y115" s="182">
        <v>0</v>
      </c>
      <c r="Z115" s="185">
        <v>0</v>
      </c>
      <c r="AA115" s="103">
        <v>0</v>
      </c>
      <c r="AB115" s="182">
        <v>0</v>
      </c>
      <c r="AC115" s="185">
        <v>0</v>
      </c>
      <c r="AD115" s="103">
        <v>0</v>
      </c>
      <c r="AE115" s="182">
        <v>0</v>
      </c>
      <c r="AF115" s="185">
        <v>0</v>
      </c>
      <c r="AG115" s="103">
        <v>0</v>
      </c>
      <c r="AH115" s="182">
        <v>0</v>
      </c>
      <c r="AI115" s="185">
        <v>0</v>
      </c>
      <c r="AJ115" s="103">
        <v>0</v>
      </c>
      <c r="AK115" s="182">
        <v>0</v>
      </c>
      <c r="AL115" s="185">
        <v>0</v>
      </c>
      <c r="AM115" s="103">
        <v>621663418.83000004</v>
      </c>
      <c r="AN115" s="182">
        <v>624977397.23699999</v>
      </c>
      <c r="AO115" s="185">
        <v>100.53308242155168</v>
      </c>
      <c r="AP115" s="103">
        <v>711868209.89099991</v>
      </c>
      <c r="AQ115" s="182">
        <v>708554231.48000002</v>
      </c>
      <c r="AR115" s="185">
        <v>99.534467424594325</v>
      </c>
      <c r="AS115" s="103">
        <v>768041506.18600011</v>
      </c>
      <c r="AT115" s="182">
        <v>786689038.85400009</v>
      </c>
      <c r="AU115" s="185">
        <v>102.42793293302614</v>
      </c>
      <c r="AV115" s="103">
        <v>828790633</v>
      </c>
      <c r="AW115" s="182">
        <v>866831137</v>
      </c>
      <c r="AX115" s="185">
        <v>104.58988102487399</v>
      </c>
      <c r="AY115" s="103">
        <v>948741048</v>
      </c>
      <c r="AZ115" s="182">
        <v>907561908.80000007</v>
      </c>
      <c r="BA115" s="185">
        <v>95.659601817924084</v>
      </c>
      <c r="BB115" s="103">
        <v>1024507116</v>
      </c>
      <c r="BC115" s="182">
        <v>1028623927</v>
      </c>
      <c r="BD115" s="185">
        <v>100.4018333241133</v>
      </c>
      <c r="BE115" s="103">
        <v>1157672000</v>
      </c>
      <c r="BF115" s="182">
        <v>1158726134</v>
      </c>
      <c r="BG115" s="185">
        <v>100.09105636138733</v>
      </c>
      <c r="BH115" s="103">
        <v>1334568574.8399999</v>
      </c>
      <c r="BI115" s="182">
        <v>1325070243.3509998</v>
      </c>
      <c r="BJ115" s="185">
        <v>99.288284493725712</v>
      </c>
      <c r="BK115" s="103">
        <v>1410826885</v>
      </c>
      <c r="BL115" s="182">
        <v>1409510071</v>
      </c>
      <c r="BM115" s="185">
        <v>99.906663672630529</v>
      </c>
      <c r="BN115" s="103">
        <v>1390231048</v>
      </c>
      <c r="BO115" s="182">
        <v>1390231048</v>
      </c>
      <c r="BP115" s="185">
        <v>100</v>
      </c>
      <c r="BQ115" s="103">
        <v>1345739737</v>
      </c>
      <c r="BR115" s="182">
        <v>1345739677</v>
      </c>
      <c r="BS115" s="185">
        <v>99.999995541485603</v>
      </c>
      <c r="BT115" s="103">
        <v>1362410496.767</v>
      </c>
      <c r="BU115" s="182">
        <v>1362410496.7670002</v>
      </c>
      <c r="BV115" s="185">
        <v>100.00000000000003</v>
      </c>
      <c r="BW115" s="103">
        <v>1420957000.8889999</v>
      </c>
      <c r="BX115" s="182">
        <v>1434137838.6669998</v>
      </c>
      <c r="BY115" s="185">
        <v>100.92760285988622</v>
      </c>
      <c r="BZ115" s="103">
        <v>1447052986.6689999</v>
      </c>
      <c r="CA115" s="182">
        <v>1475328484.4189997</v>
      </c>
      <c r="CB115" s="185">
        <v>101.95400569367455</v>
      </c>
      <c r="CC115" s="103">
        <v>1673974956.4380002</v>
      </c>
      <c r="CD115" s="182">
        <v>1673974956.437</v>
      </c>
      <c r="CE115" s="185">
        <v>99.999999999940243</v>
      </c>
    </row>
    <row r="116" spans="1:83" ht="14.1" customHeight="1" x14ac:dyDescent="0.2">
      <c r="A116" s="385" t="s">
        <v>305</v>
      </c>
      <c r="B116" s="380" t="s">
        <v>306</v>
      </c>
      <c r="C116" s="103">
        <v>0</v>
      </c>
      <c r="D116" s="182">
        <v>0</v>
      </c>
      <c r="E116" s="185">
        <v>0</v>
      </c>
      <c r="F116" s="103">
        <v>0</v>
      </c>
      <c r="G116" s="182">
        <v>0</v>
      </c>
      <c r="H116" s="185">
        <v>0</v>
      </c>
      <c r="I116" s="103">
        <v>0</v>
      </c>
      <c r="J116" s="182">
        <v>0</v>
      </c>
      <c r="K116" s="185">
        <v>0</v>
      </c>
      <c r="L116" s="103">
        <v>0</v>
      </c>
      <c r="M116" s="182">
        <v>0</v>
      </c>
      <c r="N116" s="185">
        <v>0</v>
      </c>
      <c r="O116" s="103">
        <v>0</v>
      </c>
      <c r="P116" s="182">
        <v>0</v>
      </c>
      <c r="Q116" s="185">
        <v>0</v>
      </c>
      <c r="R116" s="103">
        <v>0</v>
      </c>
      <c r="S116" s="182">
        <v>0</v>
      </c>
      <c r="T116" s="185">
        <v>0</v>
      </c>
      <c r="U116" s="103">
        <v>0</v>
      </c>
      <c r="V116" s="182">
        <v>0</v>
      </c>
      <c r="W116" s="185">
        <v>0</v>
      </c>
      <c r="X116" s="103">
        <v>0</v>
      </c>
      <c r="Y116" s="182">
        <v>0</v>
      </c>
      <c r="Z116" s="185">
        <v>0</v>
      </c>
      <c r="AA116" s="103">
        <v>0</v>
      </c>
      <c r="AB116" s="182">
        <v>0</v>
      </c>
      <c r="AC116" s="185">
        <v>0</v>
      </c>
      <c r="AD116" s="103">
        <v>0</v>
      </c>
      <c r="AE116" s="182">
        <v>0</v>
      </c>
      <c r="AF116" s="185">
        <v>0</v>
      </c>
      <c r="AG116" s="103">
        <v>0</v>
      </c>
      <c r="AH116" s="182">
        <v>0</v>
      </c>
      <c r="AI116" s="185">
        <v>0</v>
      </c>
      <c r="AJ116" s="103">
        <v>0</v>
      </c>
      <c r="AK116" s="182">
        <v>0</v>
      </c>
      <c r="AL116" s="185">
        <v>0</v>
      </c>
      <c r="AM116" s="103">
        <v>0</v>
      </c>
      <c r="AN116" s="182">
        <v>0</v>
      </c>
      <c r="AO116" s="185">
        <v>0</v>
      </c>
      <c r="AP116" s="103">
        <v>0</v>
      </c>
      <c r="AQ116" s="182">
        <v>0</v>
      </c>
      <c r="AR116" s="185">
        <v>0</v>
      </c>
      <c r="AS116" s="103">
        <v>654429318.36800003</v>
      </c>
      <c r="AT116" s="182">
        <v>664976105.78400004</v>
      </c>
      <c r="AU116" s="185">
        <v>101.61160069085862</v>
      </c>
      <c r="AV116" s="103">
        <v>709622567</v>
      </c>
      <c r="AW116" s="182">
        <v>725757850</v>
      </c>
      <c r="AX116" s="185">
        <v>102.27378380428536</v>
      </c>
      <c r="AY116" s="103">
        <v>823935818</v>
      </c>
      <c r="AZ116" s="182">
        <v>797437986.60000002</v>
      </c>
      <c r="BA116" s="185">
        <v>96.783993264873459</v>
      </c>
      <c r="BB116" s="103">
        <v>892251153</v>
      </c>
      <c r="BC116" s="182">
        <v>897273414</v>
      </c>
      <c r="BD116" s="185">
        <v>100.56287526030241</v>
      </c>
      <c r="BE116" s="103">
        <v>1017334595</v>
      </c>
      <c r="BF116" s="182">
        <v>1015412829</v>
      </c>
      <c r="BG116" s="185">
        <v>99.811097940692761</v>
      </c>
      <c r="BH116" s="103">
        <v>1158317574.8399999</v>
      </c>
      <c r="BI116" s="182">
        <v>1168313775.681</v>
      </c>
      <c r="BJ116" s="185">
        <v>100.86299310811897</v>
      </c>
      <c r="BK116" s="103">
        <v>1170451426</v>
      </c>
      <c r="BL116" s="182">
        <v>1243619523</v>
      </c>
      <c r="BM116" s="185">
        <v>106.25127154999083</v>
      </c>
      <c r="BN116" s="103">
        <v>1092843048</v>
      </c>
      <c r="BO116" s="182">
        <v>1149776679</v>
      </c>
      <c r="BP116" s="185">
        <v>105.20968048469481</v>
      </c>
      <c r="BQ116" s="103">
        <v>1047122127</v>
      </c>
      <c r="BR116" s="182">
        <v>1087702854</v>
      </c>
      <c r="BS116" s="185">
        <v>103.87545310653148</v>
      </c>
      <c r="BT116" s="103">
        <v>1230758602.1289999</v>
      </c>
      <c r="BU116" s="182">
        <v>1094500600.7490001</v>
      </c>
      <c r="BV116" s="185">
        <v>88.928941780760496</v>
      </c>
      <c r="BW116" s="103">
        <v>1285743790.302</v>
      </c>
      <c r="BX116" s="182">
        <v>1153593107.727</v>
      </c>
      <c r="BY116" s="185">
        <v>89.721849440629214</v>
      </c>
      <c r="BZ116" s="103">
        <v>1185493490.1689999</v>
      </c>
      <c r="CA116" s="182">
        <v>1196878589.2349999</v>
      </c>
      <c r="CB116" s="185">
        <v>100.96036791095133</v>
      </c>
      <c r="CC116" s="103">
        <v>1524825543.108</v>
      </c>
      <c r="CD116" s="182">
        <v>1348454591.1270001</v>
      </c>
      <c r="CE116" s="185">
        <v>88.433368474303691</v>
      </c>
    </row>
    <row r="117" spans="1:83" ht="14.1" customHeight="1" x14ac:dyDescent="0.2">
      <c r="A117" s="385" t="s">
        <v>307</v>
      </c>
      <c r="B117" s="380" t="s">
        <v>236</v>
      </c>
      <c r="C117" s="103">
        <v>0</v>
      </c>
      <c r="D117" s="182">
        <v>0</v>
      </c>
      <c r="E117" s="185">
        <v>0</v>
      </c>
      <c r="F117" s="103">
        <v>0</v>
      </c>
      <c r="G117" s="182">
        <v>0</v>
      </c>
      <c r="H117" s="185">
        <v>0</v>
      </c>
      <c r="I117" s="103">
        <v>0</v>
      </c>
      <c r="J117" s="182">
        <v>0</v>
      </c>
      <c r="K117" s="185">
        <v>0</v>
      </c>
      <c r="L117" s="103">
        <v>0</v>
      </c>
      <c r="M117" s="182">
        <v>0</v>
      </c>
      <c r="N117" s="185">
        <v>0</v>
      </c>
      <c r="O117" s="103">
        <v>0</v>
      </c>
      <c r="P117" s="182">
        <v>0</v>
      </c>
      <c r="Q117" s="185">
        <v>0</v>
      </c>
      <c r="R117" s="103">
        <v>0</v>
      </c>
      <c r="S117" s="182">
        <v>0</v>
      </c>
      <c r="T117" s="185">
        <v>0</v>
      </c>
      <c r="U117" s="103">
        <v>0</v>
      </c>
      <c r="V117" s="182">
        <v>0</v>
      </c>
      <c r="W117" s="185">
        <v>0</v>
      </c>
      <c r="X117" s="103">
        <v>0</v>
      </c>
      <c r="Y117" s="182">
        <v>0</v>
      </c>
      <c r="Z117" s="185">
        <v>0</v>
      </c>
      <c r="AA117" s="103">
        <v>0</v>
      </c>
      <c r="AB117" s="182">
        <v>0</v>
      </c>
      <c r="AC117" s="185">
        <v>0</v>
      </c>
      <c r="AD117" s="103">
        <v>0</v>
      </c>
      <c r="AE117" s="182">
        <v>0</v>
      </c>
      <c r="AF117" s="185">
        <v>0</v>
      </c>
      <c r="AG117" s="103">
        <v>0</v>
      </c>
      <c r="AH117" s="182">
        <v>0</v>
      </c>
      <c r="AI117" s="185">
        <v>0</v>
      </c>
      <c r="AJ117" s="103">
        <v>0</v>
      </c>
      <c r="AK117" s="182">
        <v>0</v>
      </c>
      <c r="AL117" s="185">
        <v>0</v>
      </c>
      <c r="AM117" s="103">
        <v>0</v>
      </c>
      <c r="AN117" s="182">
        <v>0</v>
      </c>
      <c r="AO117" s="185">
        <v>0</v>
      </c>
      <c r="AP117" s="103">
        <v>0</v>
      </c>
      <c r="AQ117" s="182">
        <v>0</v>
      </c>
      <c r="AR117" s="185">
        <v>0</v>
      </c>
      <c r="AS117" s="103">
        <v>75871010.567000002</v>
      </c>
      <c r="AT117" s="182">
        <v>86880443.099999994</v>
      </c>
      <c r="AU117" s="185">
        <v>114.51072346436959</v>
      </c>
      <c r="AV117" s="103">
        <v>82060727</v>
      </c>
      <c r="AW117" s="182">
        <v>105807007</v>
      </c>
      <c r="AX117" s="185">
        <v>128.93744775134638</v>
      </c>
      <c r="AY117" s="103">
        <v>87140348</v>
      </c>
      <c r="AZ117" s="182">
        <v>72459040.700000003</v>
      </c>
      <c r="BA117" s="185">
        <v>83.152113071662285</v>
      </c>
      <c r="BB117" s="103">
        <v>92814089</v>
      </c>
      <c r="BC117" s="182">
        <v>93707063</v>
      </c>
      <c r="BD117" s="185">
        <v>100.96211039683855</v>
      </c>
      <c r="BE117" s="103">
        <v>101000000</v>
      </c>
      <c r="BF117" s="182">
        <v>103622091</v>
      </c>
      <c r="BG117" s="185">
        <v>102.5961297029703</v>
      </c>
      <c r="BH117" s="103">
        <v>134178000</v>
      </c>
      <c r="BI117" s="182">
        <v>113509556.31</v>
      </c>
      <c r="BJ117" s="185">
        <v>84.59624998882083</v>
      </c>
      <c r="BK117" s="103">
        <v>196929151</v>
      </c>
      <c r="BL117" s="182">
        <v>122444240</v>
      </c>
      <c r="BM117" s="185">
        <v>62.176797786529839</v>
      </c>
      <c r="BN117" s="103">
        <v>193858000</v>
      </c>
      <c r="BO117" s="182">
        <v>135466793</v>
      </c>
      <c r="BP117" s="185">
        <v>69.879392648227054</v>
      </c>
      <c r="BQ117" s="103">
        <v>210415610</v>
      </c>
      <c r="BR117" s="182">
        <v>129775699</v>
      </c>
      <c r="BS117" s="185">
        <v>61.675889445654718</v>
      </c>
      <c r="BT117" s="103">
        <v>0</v>
      </c>
      <c r="BU117" s="182">
        <v>134381720.551</v>
      </c>
      <c r="BV117" s="185">
        <v>0</v>
      </c>
      <c r="BW117" s="103">
        <v>0</v>
      </c>
      <c r="BX117" s="182">
        <v>145331520.35299999</v>
      </c>
      <c r="BY117" s="185">
        <v>0</v>
      </c>
      <c r="BZ117" s="103">
        <v>136781489.54100001</v>
      </c>
      <c r="CA117" s="182">
        <v>153671888.22499999</v>
      </c>
      <c r="CB117" s="185">
        <v>112.34845353759444</v>
      </c>
      <c r="CC117" s="103">
        <v>0</v>
      </c>
      <c r="CD117" s="182">
        <v>176370951.98100001</v>
      </c>
      <c r="CE117" s="185">
        <v>0</v>
      </c>
    </row>
    <row r="118" spans="1:83" ht="14.1" customHeight="1" x14ac:dyDescent="0.2">
      <c r="A118" s="385" t="s">
        <v>308</v>
      </c>
      <c r="B118" s="380" t="s">
        <v>309</v>
      </c>
      <c r="C118" s="103">
        <v>0</v>
      </c>
      <c r="D118" s="182">
        <v>0</v>
      </c>
      <c r="E118" s="185">
        <v>0</v>
      </c>
      <c r="F118" s="103">
        <v>0</v>
      </c>
      <c r="G118" s="182">
        <v>0</v>
      </c>
      <c r="H118" s="185">
        <v>0</v>
      </c>
      <c r="I118" s="103">
        <v>0</v>
      </c>
      <c r="J118" s="182">
        <v>0</v>
      </c>
      <c r="K118" s="185">
        <v>0</v>
      </c>
      <c r="L118" s="103">
        <v>0</v>
      </c>
      <c r="M118" s="182">
        <v>0</v>
      </c>
      <c r="N118" s="185">
        <v>0</v>
      </c>
      <c r="O118" s="103">
        <v>0</v>
      </c>
      <c r="P118" s="182">
        <v>0</v>
      </c>
      <c r="Q118" s="185">
        <v>0</v>
      </c>
      <c r="R118" s="103">
        <v>0</v>
      </c>
      <c r="S118" s="182">
        <v>0</v>
      </c>
      <c r="T118" s="185">
        <v>0</v>
      </c>
      <c r="U118" s="103">
        <v>0</v>
      </c>
      <c r="V118" s="182">
        <v>0</v>
      </c>
      <c r="W118" s="185">
        <v>0</v>
      </c>
      <c r="X118" s="103">
        <v>0</v>
      </c>
      <c r="Y118" s="182">
        <v>0</v>
      </c>
      <c r="Z118" s="185">
        <v>0</v>
      </c>
      <c r="AA118" s="103">
        <v>0</v>
      </c>
      <c r="AB118" s="182">
        <v>0</v>
      </c>
      <c r="AC118" s="185">
        <v>0</v>
      </c>
      <c r="AD118" s="103">
        <v>0</v>
      </c>
      <c r="AE118" s="182">
        <v>0</v>
      </c>
      <c r="AF118" s="185">
        <v>0</v>
      </c>
      <c r="AG118" s="103">
        <v>0</v>
      </c>
      <c r="AH118" s="182">
        <v>0</v>
      </c>
      <c r="AI118" s="185">
        <v>0</v>
      </c>
      <c r="AJ118" s="103">
        <v>0</v>
      </c>
      <c r="AK118" s="182">
        <v>0</v>
      </c>
      <c r="AL118" s="185">
        <v>0</v>
      </c>
      <c r="AM118" s="103">
        <v>0</v>
      </c>
      <c r="AN118" s="182">
        <v>0</v>
      </c>
      <c r="AO118" s="185">
        <v>0</v>
      </c>
      <c r="AP118" s="103">
        <v>0</v>
      </c>
      <c r="AQ118" s="182">
        <v>0</v>
      </c>
      <c r="AR118" s="185">
        <v>0</v>
      </c>
      <c r="AS118" s="103">
        <v>37741177.251000002</v>
      </c>
      <c r="AT118" s="182">
        <v>34832489.969999999</v>
      </c>
      <c r="AU118" s="185">
        <v>92.293066902350191</v>
      </c>
      <c r="AV118" s="103">
        <v>37107339</v>
      </c>
      <c r="AW118" s="182">
        <v>35266280</v>
      </c>
      <c r="AX118" s="185">
        <v>95.038558275493699</v>
      </c>
      <c r="AY118" s="103">
        <v>37664882</v>
      </c>
      <c r="AZ118" s="182">
        <v>37664881.5</v>
      </c>
      <c r="BA118" s="185">
        <v>99.99999867250348</v>
      </c>
      <c r="BB118" s="103">
        <v>39441874</v>
      </c>
      <c r="BC118" s="182">
        <v>37643450</v>
      </c>
      <c r="BD118" s="185">
        <v>95.44031807413613</v>
      </c>
      <c r="BE118" s="103">
        <v>39337405</v>
      </c>
      <c r="BF118" s="182">
        <v>39691214</v>
      </c>
      <c r="BG118" s="185">
        <v>100.89942130143052</v>
      </c>
      <c r="BH118" s="103">
        <v>42073000</v>
      </c>
      <c r="BI118" s="182">
        <v>43246911.359999999</v>
      </c>
      <c r="BJ118" s="185">
        <v>102.79017745347372</v>
      </c>
      <c r="BK118" s="103">
        <v>43446308</v>
      </c>
      <c r="BL118" s="182">
        <v>43446308</v>
      </c>
      <c r="BM118" s="185">
        <v>100</v>
      </c>
      <c r="BN118" s="103">
        <v>45332000</v>
      </c>
      <c r="BO118" s="182">
        <v>44786333</v>
      </c>
      <c r="BP118" s="185">
        <v>98.796287390805617</v>
      </c>
      <c r="BQ118" s="103">
        <v>46130000</v>
      </c>
      <c r="BR118" s="182">
        <v>45238840</v>
      </c>
      <c r="BS118" s="185">
        <v>98.068155213526992</v>
      </c>
      <c r="BT118" s="103">
        <v>46596005.335000001</v>
      </c>
      <c r="BU118" s="182">
        <v>46596005.335000001</v>
      </c>
      <c r="BV118" s="185">
        <v>100</v>
      </c>
      <c r="BW118" s="103">
        <v>49939319.023000002</v>
      </c>
      <c r="BX118" s="182">
        <v>49939319.023000002</v>
      </c>
      <c r="BY118" s="185">
        <v>100</v>
      </c>
      <c r="BZ118" s="103">
        <v>34957523.316</v>
      </c>
      <c r="CA118" s="182">
        <v>34957523.316</v>
      </c>
      <c r="CB118" s="185">
        <v>100</v>
      </c>
      <c r="CC118" s="103">
        <v>39837471.052000001</v>
      </c>
      <c r="CD118" s="182">
        <v>39837471.050999999</v>
      </c>
      <c r="CE118" s="185">
        <v>99.999999997489795</v>
      </c>
    </row>
    <row r="119" spans="1:83" ht="14.1" customHeight="1" x14ac:dyDescent="0.2">
      <c r="A119" s="385" t="s">
        <v>460</v>
      </c>
      <c r="B119" s="380" t="s">
        <v>461</v>
      </c>
      <c r="C119" s="103">
        <v>0</v>
      </c>
      <c r="D119" s="182">
        <v>0</v>
      </c>
      <c r="E119" s="185">
        <v>0</v>
      </c>
      <c r="F119" s="103">
        <v>0</v>
      </c>
      <c r="G119" s="182">
        <v>0</v>
      </c>
      <c r="H119" s="185">
        <v>0</v>
      </c>
      <c r="I119" s="103">
        <v>0</v>
      </c>
      <c r="J119" s="182">
        <v>0</v>
      </c>
      <c r="K119" s="185">
        <v>0</v>
      </c>
      <c r="L119" s="103">
        <v>0</v>
      </c>
      <c r="M119" s="182">
        <v>0</v>
      </c>
      <c r="N119" s="185">
        <v>0</v>
      </c>
      <c r="O119" s="103">
        <v>0</v>
      </c>
      <c r="P119" s="182">
        <v>0</v>
      </c>
      <c r="Q119" s="185">
        <v>0</v>
      </c>
      <c r="R119" s="103">
        <v>0</v>
      </c>
      <c r="S119" s="182">
        <v>0</v>
      </c>
      <c r="T119" s="185">
        <v>0</v>
      </c>
      <c r="U119" s="103">
        <v>0</v>
      </c>
      <c r="V119" s="182">
        <v>0</v>
      </c>
      <c r="W119" s="185">
        <v>0</v>
      </c>
      <c r="X119" s="103">
        <v>0</v>
      </c>
      <c r="Y119" s="182">
        <v>0</v>
      </c>
      <c r="Z119" s="185">
        <v>0</v>
      </c>
      <c r="AA119" s="103">
        <v>0</v>
      </c>
      <c r="AB119" s="182">
        <v>0</v>
      </c>
      <c r="AC119" s="185">
        <v>0</v>
      </c>
      <c r="AD119" s="103">
        <v>0</v>
      </c>
      <c r="AE119" s="182">
        <v>0</v>
      </c>
      <c r="AF119" s="185">
        <v>0</v>
      </c>
      <c r="AG119" s="103">
        <v>0</v>
      </c>
      <c r="AH119" s="182">
        <v>0</v>
      </c>
      <c r="AI119" s="185">
        <v>0</v>
      </c>
      <c r="AJ119" s="103">
        <v>0</v>
      </c>
      <c r="AK119" s="182">
        <v>0</v>
      </c>
      <c r="AL119" s="185">
        <v>0</v>
      </c>
      <c r="AM119" s="103">
        <v>0</v>
      </c>
      <c r="AN119" s="182">
        <v>0</v>
      </c>
      <c r="AO119" s="185">
        <v>0</v>
      </c>
      <c r="AP119" s="103">
        <v>0</v>
      </c>
      <c r="AQ119" s="182">
        <v>0</v>
      </c>
      <c r="AR119" s="185">
        <v>0</v>
      </c>
      <c r="AS119" s="103">
        <v>0</v>
      </c>
      <c r="AT119" s="182">
        <v>0</v>
      </c>
      <c r="AU119" s="185">
        <v>0</v>
      </c>
      <c r="AV119" s="103">
        <v>0</v>
      </c>
      <c r="AW119" s="182">
        <v>0</v>
      </c>
      <c r="AX119" s="185">
        <v>0</v>
      </c>
      <c r="AY119" s="103">
        <v>0</v>
      </c>
      <c r="AZ119" s="182">
        <v>0</v>
      </c>
      <c r="BA119" s="185">
        <v>0</v>
      </c>
      <c r="BB119" s="103">
        <v>0</v>
      </c>
      <c r="BC119" s="182">
        <v>0</v>
      </c>
      <c r="BD119" s="185">
        <v>0</v>
      </c>
      <c r="BE119" s="103">
        <v>0</v>
      </c>
      <c r="BF119" s="182">
        <v>0</v>
      </c>
      <c r="BG119" s="185">
        <v>0</v>
      </c>
      <c r="BH119" s="103">
        <v>0</v>
      </c>
      <c r="BI119" s="182">
        <v>0</v>
      </c>
      <c r="BJ119" s="185">
        <v>0</v>
      </c>
      <c r="BK119" s="103">
        <v>0</v>
      </c>
      <c r="BL119" s="182">
        <v>0</v>
      </c>
      <c r="BM119" s="185">
        <v>0</v>
      </c>
      <c r="BN119" s="103">
        <v>58198000</v>
      </c>
      <c r="BO119" s="182">
        <v>60201243</v>
      </c>
      <c r="BP119" s="185">
        <v>103.44211656757965</v>
      </c>
      <c r="BQ119" s="103">
        <v>42072000</v>
      </c>
      <c r="BR119" s="182">
        <v>83022284</v>
      </c>
      <c r="BS119" s="185">
        <v>197.33381821639097</v>
      </c>
      <c r="BT119" s="103">
        <v>31536305.302999999</v>
      </c>
      <c r="BU119" s="182">
        <v>86932170.131999999</v>
      </c>
      <c r="BV119" s="185">
        <v>275.65743449258872</v>
      </c>
      <c r="BW119" s="103">
        <v>31475617.563999999</v>
      </c>
      <c r="BX119" s="182">
        <v>31475617.563999999</v>
      </c>
      <c r="BY119" s="185">
        <v>100</v>
      </c>
      <c r="BZ119" s="103">
        <v>33961189.968000002</v>
      </c>
      <c r="CA119" s="182">
        <v>33961189.968000002</v>
      </c>
      <c r="CB119" s="185">
        <v>100</v>
      </c>
      <c r="CC119" s="103">
        <v>45766848.512000002</v>
      </c>
      <c r="CD119" s="182">
        <v>45766848.512000002</v>
      </c>
      <c r="CE119" s="185">
        <v>100</v>
      </c>
    </row>
    <row r="120" spans="1:83" ht="14.1" customHeight="1" x14ac:dyDescent="0.2">
      <c r="A120" s="385" t="s">
        <v>481</v>
      </c>
      <c r="B120" s="380" t="s">
        <v>482</v>
      </c>
      <c r="C120" s="103">
        <v>0</v>
      </c>
      <c r="D120" s="182">
        <v>0</v>
      </c>
      <c r="E120" s="185">
        <v>0</v>
      </c>
      <c r="F120" s="103">
        <v>0</v>
      </c>
      <c r="G120" s="182">
        <v>0</v>
      </c>
      <c r="H120" s="185">
        <v>0</v>
      </c>
      <c r="I120" s="103">
        <v>0</v>
      </c>
      <c r="J120" s="182">
        <v>0</v>
      </c>
      <c r="K120" s="185">
        <v>0</v>
      </c>
      <c r="L120" s="103">
        <v>0</v>
      </c>
      <c r="M120" s="182">
        <v>0</v>
      </c>
      <c r="N120" s="185">
        <v>0</v>
      </c>
      <c r="O120" s="103">
        <v>0</v>
      </c>
      <c r="P120" s="182">
        <v>0</v>
      </c>
      <c r="Q120" s="185">
        <v>0</v>
      </c>
      <c r="R120" s="103">
        <v>0</v>
      </c>
      <c r="S120" s="182">
        <v>0</v>
      </c>
      <c r="T120" s="185">
        <v>0</v>
      </c>
      <c r="U120" s="103">
        <v>0</v>
      </c>
      <c r="V120" s="182">
        <v>0</v>
      </c>
      <c r="W120" s="185">
        <v>0</v>
      </c>
      <c r="X120" s="103">
        <v>0</v>
      </c>
      <c r="Y120" s="182">
        <v>0</v>
      </c>
      <c r="Z120" s="185">
        <v>0</v>
      </c>
      <c r="AA120" s="103">
        <v>0</v>
      </c>
      <c r="AB120" s="182">
        <v>0</v>
      </c>
      <c r="AC120" s="185">
        <v>0</v>
      </c>
      <c r="AD120" s="103">
        <v>0</v>
      </c>
      <c r="AE120" s="182">
        <v>0</v>
      </c>
      <c r="AF120" s="185">
        <v>0</v>
      </c>
      <c r="AG120" s="103">
        <v>0</v>
      </c>
      <c r="AH120" s="182">
        <v>0</v>
      </c>
      <c r="AI120" s="185">
        <v>0</v>
      </c>
      <c r="AJ120" s="103">
        <v>0</v>
      </c>
      <c r="AK120" s="182">
        <v>0</v>
      </c>
      <c r="AL120" s="185">
        <v>0</v>
      </c>
      <c r="AM120" s="103">
        <v>0</v>
      </c>
      <c r="AN120" s="182">
        <v>0</v>
      </c>
      <c r="AO120" s="185">
        <v>0</v>
      </c>
      <c r="AP120" s="103">
        <v>0</v>
      </c>
      <c r="AQ120" s="182">
        <v>0</v>
      </c>
      <c r="AR120" s="185">
        <v>0</v>
      </c>
      <c r="AS120" s="103">
        <v>0</v>
      </c>
      <c r="AT120" s="182">
        <v>0</v>
      </c>
      <c r="AU120" s="185">
        <v>0</v>
      </c>
      <c r="AV120" s="103">
        <v>0</v>
      </c>
      <c r="AW120" s="182">
        <v>0</v>
      </c>
      <c r="AX120" s="185">
        <v>0</v>
      </c>
      <c r="AY120" s="103">
        <v>0</v>
      </c>
      <c r="AZ120" s="182">
        <v>0</v>
      </c>
      <c r="BA120" s="185">
        <v>0</v>
      </c>
      <c r="BB120" s="103">
        <v>0</v>
      </c>
      <c r="BC120" s="182">
        <v>0</v>
      </c>
      <c r="BD120" s="185">
        <v>0</v>
      </c>
      <c r="BE120" s="103">
        <v>0</v>
      </c>
      <c r="BF120" s="182">
        <v>0</v>
      </c>
      <c r="BG120" s="185">
        <v>0</v>
      </c>
      <c r="BH120" s="103">
        <v>0</v>
      </c>
      <c r="BI120" s="182">
        <v>0</v>
      </c>
      <c r="BJ120" s="185">
        <v>0</v>
      </c>
      <c r="BK120" s="103">
        <v>0</v>
      </c>
      <c r="BL120" s="182">
        <v>0</v>
      </c>
      <c r="BM120" s="185">
        <v>0</v>
      </c>
      <c r="BN120" s="103">
        <v>0</v>
      </c>
      <c r="BO120" s="182">
        <v>0</v>
      </c>
      <c r="BP120" s="185">
        <v>0</v>
      </c>
      <c r="BQ120" s="103">
        <v>0</v>
      </c>
      <c r="BR120" s="182">
        <v>0</v>
      </c>
      <c r="BS120" s="185">
        <v>0</v>
      </c>
      <c r="BT120" s="103">
        <v>53519584</v>
      </c>
      <c r="BU120" s="182">
        <v>0</v>
      </c>
      <c r="BV120" s="185">
        <v>0</v>
      </c>
      <c r="BW120" s="103">
        <v>53798274</v>
      </c>
      <c r="BX120" s="182">
        <v>53798274</v>
      </c>
      <c r="BY120" s="185">
        <v>100</v>
      </c>
      <c r="BZ120" s="103">
        <v>55859293.674999997</v>
      </c>
      <c r="CA120" s="182">
        <v>55859293.674999997</v>
      </c>
      <c r="CB120" s="185">
        <v>100</v>
      </c>
      <c r="CC120" s="103">
        <v>60136368.072999999</v>
      </c>
      <c r="CD120" s="182">
        <v>60136368.072999999</v>
      </c>
      <c r="CE120" s="185">
        <v>100</v>
      </c>
    </row>
    <row r="121" spans="1:83" ht="14.1" customHeight="1" x14ac:dyDescent="0.2">
      <c r="A121" s="385"/>
      <c r="B121" s="380" t="s">
        <v>516</v>
      </c>
      <c r="C121" s="103">
        <v>0</v>
      </c>
      <c r="D121" s="182">
        <v>0</v>
      </c>
      <c r="E121" s="185">
        <v>0</v>
      </c>
      <c r="F121" s="103">
        <v>0</v>
      </c>
      <c r="G121" s="182">
        <v>0</v>
      </c>
      <c r="H121" s="185">
        <v>0</v>
      </c>
      <c r="I121" s="103">
        <v>0</v>
      </c>
      <c r="J121" s="182">
        <v>0</v>
      </c>
      <c r="K121" s="185">
        <v>0</v>
      </c>
      <c r="L121" s="103">
        <v>0</v>
      </c>
      <c r="M121" s="182">
        <v>0</v>
      </c>
      <c r="N121" s="185">
        <v>0</v>
      </c>
      <c r="O121" s="103">
        <v>0</v>
      </c>
      <c r="P121" s="182">
        <v>0</v>
      </c>
      <c r="Q121" s="185">
        <v>0</v>
      </c>
      <c r="R121" s="103">
        <v>0</v>
      </c>
      <c r="S121" s="182">
        <v>0</v>
      </c>
      <c r="T121" s="185">
        <v>0</v>
      </c>
      <c r="U121" s="103">
        <v>0</v>
      </c>
      <c r="V121" s="182">
        <v>0</v>
      </c>
      <c r="W121" s="185">
        <v>0</v>
      </c>
      <c r="X121" s="103">
        <v>0</v>
      </c>
      <c r="Y121" s="182">
        <v>0</v>
      </c>
      <c r="Z121" s="185">
        <v>0</v>
      </c>
      <c r="AA121" s="103">
        <v>0</v>
      </c>
      <c r="AB121" s="182">
        <v>0</v>
      </c>
      <c r="AC121" s="185">
        <v>0</v>
      </c>
      <c r="AD121" s="103">
        <v>0</v>
      </c>
      <c r="AE121" s="182">
        <v>0</v>
      </c>
      <c r="AF121" s="185">
        <v>0</v>
      </c>
      <c r="AG121" s="103">
        <v>0</v>
      </c>
      <c r="AH121" s="182">
        <v>0</v>
      </c>
      <c r="AI121" s="185">
        <v>0</v>
      </c>
      <c r="AJ121" s="103">
        <v>0</v>
      </c>
      <c r="AK121" s="182">
        <v>0</v>
      </c>
      <c r="AL121" s="185">
        <v>0</v>
      </c>
      <c r="AM121" s="103">
        <v>0</v>
      </c>
      <c r="AN121" s="182">
        <v>0</v>
      </c>
      <c r="AO121" s="185">
        <v>0</v>
      </c>
      <c r="AP121" s="103">
        <v>0</v>
      </c>
      <c r="AQ121" s="182">
        <v>0</v>
      </c>
      <c r="AR121" s="185">
        <v>0</v>
      </c>
      <c r="AS121" s="103">
        <v>0</v>
      </c>
      <c r="AT121" s="182">
        <v>0</v>
      </c>
      <c r="AU121" s="185">
        <v>0</v>
      </c>
      <c r="AV121" s="103">
        <v>0</v>
      </c>
      <c r="AW121" s="182">
        <v>0</v>
      </c>
      <c r="AX121" s="185">
        <v>0</v>
      </c>
      <c r="AY121" s="103">
        <v>0</v>
      </c>
      <c r="AZ121" s="182">
        <v>0</v>
      </c>
      <c r="BA121" s="185">
        <v>0</v>
      </c>
      <c r="BB121" s="103">
        <v>0</v>
      </c>
      <c r="BC121" s="182">
        <v>0</v>
      </c>
      <c r="BD121" s="185">
        <v>0</v>
      </c>
      <c r="BE121" s="103">
        <v>0</v>
      </c>
      <c r="BF121" s="182">
        <v>0</v>
      </c>
      <c r="BG121" s="185">
        <v>0</v>
      </c>
      <c r="BH121" s="103">
        <v>0</v>
      </c>
      <c r="BI121" s="182">
        <v>0</v>
      </c>
      <c r="BJ121" s="185">
        <v>0</v>
      </c>
      <c r="BK121" s="103">
        <v>0</v>
      </c>
      <c r="BL121" s="182">
        <v>0</v>
      </c>
      <c r="BM121" s="185">
        <v>0</v>
      </c>
      <c r="BN121" s="103">
        <v>0</v>
      </c>
      <c r="BO121" s="182">
        <v>0</v>
      </c>
      <c r="BP121" s="185">
        <v>0</v>
      </c>
      <c r="BQ121" s="103">
        <v>0</v>
      </c>
      <c r="BR121" s="182">
        <v>0</v>
      </c>
      <c r="BS121" s="185">
        <v>0</v>
      </c>
      <c r="BT121" s="103">
        <v>0</v>
      </c>
      <c r="BU121" s="182">
        <v>0</v>
      </c>
      <c r="BV121" s="185">
        <v>0</v>
      </c>
      <c r="BW121" s="103">
        <v>0</v>
      </c>
      <c r="BX121" s="182">
        <v>0</v>
      </c>
      <c r="BY121" s="185">
        <v>0</v>
      </c>
      <c r="BZ121" s="103">
        <v>0</v>
      </c>
      <c r="CA121" s="182">
        <v>0</v>
      </c>
      <c r="CB121" s="185">
        <v>0</v>
      </c>
      <c r="CC121" s="103">
        <v>3408725.693</v>
      </c>
      <c r="CD121" s="182">
        <v>3408725.693</v>
      </c>
      <c r="CE121" s="185">
        <v>0</v>
      </c>
    </row>
    <row r="122" spans="1:83" ht="14.1" customHeight="1" x14ac:dyDescent="0.2">
      <c r="A122" s="385" t="s">
        <v>310</v>
      </c>
      <c r="B122" s="380" t="s">
        <v>159</v>
      </c>
      <c r="C122" s="103">
        <v>0</v>
      </c>
      <c r="D122" s="182">
        <v>0</v>
      </c>
      <c r="E122" s="185">
        <v>0</v>
      </c>
      <c r="F122" s="103">
        <v>0</v>
      </c>
      <c r="G122" s="182">
        <v>0</v>
      </c>
      <c r="H122" s="185">
        <v>0</v>
      </c>
      <c r="I122" s="103">
        <v>0</v>
      </c>
      <c r="J122" s="182">
        <v>0</v>
      </c>
      <c r="K122" s="185">
        <v>0</v>
      </c>
      <c r="L122" s="103">
        <v>0</v>
      </c>
      <c r="M122" s="182">
        <v>0</v>
      </c>
      <c r="N122" s="185">
        <v>0</v>
      </c>
      <c r="O122" s="103">
        <v>0</v>
      </c>
      <c r="P122" s="182">
        <v>0</v>
      </c>
      <c r="Q122" s="185">
        <v>0</v>
      </c>
      <c r="R122" s="103">
        <v>0</v>
      </c>
      <c r="S122" s="182">
        <v>0</v>
      </c>
      <c r="T122" s="185">
        <v>0</v>
      </c>
      <c r="U122" s="103">
        <v>0</v>
      </c>
      <c r="V122" s="182">
        <v>0</v>
      </c>
      <c r="W122" s="185">
        <v>0</v>
      </c>
      <c r="X122" s="103">
        <v>0</v>
      </c>
      <c r="Y122" s="182">
        <v>0</v>
      </c>
      <c r="Z122" s="185">
        <v>0</v>
      </c>
      <c r="AA122" s="103">
        <v>0</v>
      </c>
      <c r="AB122" s="182">
        <v>0</v>
      </c>
      <c r="AC122" s="185">
        <v>0</v>
      </c>
      <c r="AD122" s="103">
        <v>0</v>
      </c>
      <c r="AE122" s="182">
        <v>0</v>
      </c>
      <c r="AF122" s="185">
        <v>0</v>
      </c>
      <c r="AG122" s="103">
        <v>0</v>
      </c>
      <c r="AH122" s="182">
        <v>0</v>
      </c>
      <c r="AI122" s="185">
        <v>0</v>
      </c>
      <c r="AJ122" s="103">
        <v>0</v>
      </c>
      <c r="AK122" s="182">
        <v>0</v>
      </c>
      <c r="AL122" s="185">
        <v>0</v>
      </c>
      <c r="AM122" s="103">
        <v>248723202.98100001</v>
      </c>
      <c r="AN122" s="182">
        <v>247994073.98100001</v>
      </c>
      <c r="AO122" s="185">
        <v>99.706851234118403</v>
      </c>
      <c r="AP122" s="103">
        <v>287267172.19</v>
      </c>
      <c r="AQ122" s="182">
        <v>287003172.19</v>
      </c>
      <c r="AR122" s="185">
        <v>99.908099488713802</v>
      </c>
      <c r="AS122" s="103">
        <v>305421307.50699997</v>
      </c>
      <c r="AT122" s="182">
        <v>308211461.01200002</v>
      </c>
      <c r="AU122" s="185">
        <v>100.91354251861951</v>
      </c>
      <c r="AV122" s="103">
        <v>339284930</v>
      </c>
      <c r="AW122" s="182">
        <v>339284930</v>
      </c>
      <c r="AX122" s="185">
        <v>100</v>
      </c>
      <c r="AY122" s="103">
        <v>382741634</v>
      </c>
      <c r="AZ122" s="182">
        <v>382518924.69999999</v>
      </c>
      <c r="BA122" s="185">
        <v>99.94181210502957</v>
      </c>
      <c r="BB122" s="103">
        <v>384573996</v>
      </c>
      <c r="BC122" s="182">
        <v>384559129</v>
      </c>
      <c r="BD122" s="185">
        <v>99.996134163995848</v>
      </c>
      <c r="BE122" s="103">
        <v>409295001</v>
      </c>
      <c r="BF122" s="182">
        <v>415271824</v>
      </c>
      <c r="BG122" s="185">
        <v>101.46027266040321</v>
      </c>
      <c r="BH122" s="103">
        <v>450157033.76800001</v>
      </c>
      <c r="BI122" s="182">
        <v>450157033.76800001</v>
      </c>
      <c r="BJ122" s="185">
        <v>100</v>
      </c>
      <c r="BK122" s="103">
        <v>470447163</v>
      </c>
      <c r="BL122" s="182">
        <v>470447163</v>
      </c>
      <c r="BM122" s="185">
        <v>100</v>
      </c>
      <c r="BN122" s="103">
        <v>441813209</v>
      </c>
      <c r="BO122" s="182">
        <v>442389819</v>
      </c>
      <c r="BP122" s="185">
        <v>100.13050990514863</v>
      </c>
      <c r="BQ122" s="103">
        <v>444747937</v>
      </c>
      <c r="BR122" s="182">
        <v>444724252</v>
      </c>
      <c r="BS122" s="185">
        <v>99.994674511553711</v>
      </c>
      <c r="BT122" s="103">
        <v>427061403.53799999</v>
      </c>
      <c r="BU122" s="182">
        <v>444532303.40600002</v>
      </c>
      <c r="BV122" s="185">
        <v>104.09095734788065</v>
      </c>
      <c r="BW122" s="103">
        <v>437515356</v>
      </c>
      <c r="BX122" s="182">
        <v>466926156.07100004</v>
      </c>
      <c r="BY122" s="185">
        <v>106.72223264113272</v>
      </c>
      <c r="BZ122" s="103">
        <v>460991836</v>
      </c>
      <c r="CA122" s="182">
        <v>464096912.78299999</v>
      </c>
      <c r="CB122" s="185">
        <v>100.67356437587758</v>
      </c>
      <c r="CC122" s="103">
        <v>495484398.48000002</v>
      </c>
      <c r="CD122" s="182">
        <v>495484398.48199999</v>
      </c>
      <c r="CE122" s="185">
        <v>100.00000000040363</v>
      </c>
    </row>
    <row r="123" spans="1:83" ht="14.1" customHeight="1" x14ac:dyDescent="0.2">
      <c r="A123" s="385" t="s">
        <v>311</v>
      </c>
      <c r="B123" s="380" t="s">
        <v>306</v>
      </c>
      <c r="C123" s="103">
        <v>0</v>
      </c>
      <c r="D123" s="182">
        <v>0</v>
      </c>
      <c r="E123" s="185">
        <v>0</v>
      </c>
      <c r="F123" s="103">
        <v>0</v>
      </c>
      <c r="G123" s="182">
        <v>0</v>
      </c>
      <c r="H123" s="185">
        <v>0</v>
      </c>
      <c r="I123" s="103">
        <v>0</v>
      </c>
      <c r="J123" s="182">
        <v>0</v>
      </c>
      <c r="K123" s="185">
        <v>0</v>
      </c>
      <c r="L123" s="103">
        <v>0</v>
      </c>
      <c r="M123" s="182">
        <v>0</v>
      </c>
      <c r="N123" s="185">
        <v>0</v>
      </c>
      <c r="O123" s="103">
        <v>0</v>
      </c>
      <c r="P123" s="182">
        <v>0</v>
      </c>
      <c r="Q123" s="185">
        <v>0</v>
      </c>
      <c r="R123" s="103">
        <v>0</v>
      </c>
      <c r="S123" s="182">
        <v>0</v>
      </c>
      <c r="T123" s="185">
        <v>0</v>
      </c>
      <c r="U123" s="103">
        <v>0</v>
      </c>
      <c r="V123" s="182">
        <v>0</v>
      </c>
      <c r="W123" s="185">
        <v>0</v>
      </c>
      <c r="X123" s="103">
        <v>0</v>
      </c>
      <c r="Y123" s="182">
        <v>0</v>
      </c>
      <c r="Z123" s="185">
        <v>0</v>
      </c>
      <c r="AA123" s="103">
        <v>0</v>
      </c>
      <c r="AB123" s="182">
        <v>0</v>
      </c>
      <c r="AC123" s="185">
        <v>0</v>
      </c>
      <c r="AD123" s="103">
        <v>0</v>
      </c>
      <c r="AE123" s="182">
        <v>0</v>
      </c>
      <c r="AF123" s="185">
        <v>0</v>
      </c>
      <c r="AG123" s="103">
        <v>0</v>
      </c>
      <c r="AH123" s="182">
        <v>0</v>
      </c>
      <c r="AI123" s="185">
        <v>0</v>
      </c>
      <c r="AJ123" s="103">
        <v>0</v>
      </c>
      <c r="AK123" s="182">
        <v>0</v>
      </c>
      <c r="AL123" s="185">
        <v>0</v>
      </c>
      <c r="AM123" s="103">
        <v>0</v>
      </c>
      <c r="AN123" s="182">
        <v>0</v>
      </c>
      <c r="AO123" s="185">
        <v>0</v>
      </c>
      <c r="AP123" s="103">
        <v>0</v>
      </c>
      <c r="AQ123" s="182">
        <v>0</v>
      </c>
      <c r="AR123" s="185">
        <v>0</v>
      </c>
      <c r="AS123" s="103">
        <v>49720809.458999999</v>
      </c>
      <c r="AT123" s="182">
        <v>61282028.140000001</v>
      </c>
      <c r="AU123" s="185">
        <v>123.25227365924812</v>
      </c>
      <c r="AV123" s="103">
        <v>66841957</v>
      </c>
      <c r="AW123" s="182">
        <v>66841957</v>
      </c>
      <c r="AX123" s="185">
        <v>100</v>
      </c>
      <c r="AY123" s="103">
        <v>93024143</v>
      </c>
      <c r="AZ123" s="182">
        <v>93024142.799999997</v>
      </c>
      <c r="BA123" s="185">
        <v>99.999999785002046</v>
      </c>
      <c r="BB123" s="103">
        <v>92084688</v>
      </c>
      <c r="BC123" s="182">
        <v>85054688</v>
      </c>
      <c r="BD123" s="185">
        <v>92.3657231699585</v>
      </c>
      <c r="BE123" s="103">
        <v>68970964</v>
      </c>
      <c r="BF123" s="182">
        <v>68970964</v>
      </c>
      <c r="BG123" s="185">
        <v>100</v>
      </c>
      <c r="BH123" s="103">
        <v>71578120.283000007</v>
      </c>
      <c r="BI123" s="182">
        <v>71578120.283000007</v>
      </c>
      <c r="BJ123" s="185">
        <v>100</v>
      </c>
      <c r="BK123" s="103">
        <v>92227431</v>
      </c>
      <c r="BL123" s="182">
        <v>92227431</v>
      </c>
      <c r="BM123" s="185">
        <v>100</v>
      </c>
      <c r="BN123" s="103">
        <v>96685894</v>
      </c>
      <c r="BO123" s="182">
        <v>96685894</v>
      </c>
      <c r="BP123" s="185">
        <v>100</v>
      </c>
      <c r="BQ123" s="103">
        <v>94182931</v>
      </c>
      <c r="BR123" s="182">
        <v>94159146</v>
      </c>
      <c r="BS123" s="185">
        <v>99.974745954763293</v>
      </c>
      <c r="BT123" s="103">
        <v>87459734.569999993</v>
      </c>
      <c r="BU123" s="182">
        <v>87459734.569999993</v>
      </c>
      <c r="BV123" s="185">
        <v>100</v>
      </c>
      <c r="BW123" s="103">
        <v>56310742.380999997</v>
      </c>
      <c r="BX123" s="182">
        <v>81696655.027999997</v>
      </c>
      <c r="BY123" s="185">
        <v>145.08182910329654</v>
      </c>
      <c r="BZ123" s="103">
        <v>18215998.309</v>
      </c>
      <c r="CA123" s="182">
        <v>21321073.092</v>
      </c>
      <c r="CB123" s="185">
        <v>117.04586666252527</v>
      </c>
      <c r="CC123" s="103">
        <v>14127310.622</v>
      </c>
      <c r="CD123" s="182">
        <v>14127310.622</v>
      </c>
      <c r="CE123" s="185">
        <v>100</v>
      </c>
    </row>
    <row r="124" spans="1:83" ht="14.1" customHeight="1" x14ac:dyDescent="0.2">
      <c r="A124" s="385" t="s">
        <v>312</v>
      </c>
      <c r="B124" s="380" t="s">
        <v>313</v>
      </c>
      <c r="C124" s="103">
        <v>0</v>
      </c>
      <c r="D124" s="182">
        <v>0</v>
      </c>
      <c r="E124" s="185">
        <v>0</v>
      </c>
      <c r="F124" s="103">
        <v>0</v>
      </c>
      <c r="G124" s="182">
        <v>0</v>
      </c>
      <c r="H124" s="185">
        <v>0</v>
      </c>
      <c r="I124" s="103">
        <v>0</v>
      </c>
      <c r="J124" s="182">
        <v>0</v>
      </c>
      <c r="K124" s="185">
        <v>0</v>
      </c>
      <c r="L124" s="103">
        <v>0</v>
      </c>
      <c r="M124" s="182">
        <v>0</v>
      </c>
      <c r="N124" s="185">
        <v>0</v>
      </c>
      <c r="O124" s="103">
        <v>0</v>
      </c>
      <c r="P124" s="182">
        <v>0</v>
      </c>
      <c r="Q124" s="185">
        <v>0</v>
      </c>
      <c r="R124" s="103">
        <v>0</v>
      </c>
      <c r="S124" s="182">
        <v>0</v>
      </c>
      <c r="T124" s="185">
        <v>0</v>
      </c>
      <c r="U124" s="103">
        <v>0</v>
      </c>
      <c r="V124" s="182">
        <v>0</v>
      </c>
      <c r="W124" s="185">
        <v>0</v>
      </c>
      <c r="X124" s="103">
        <v>0</v>
      </c>
      <c r="Y124" s="182">
        <v>0</v>
      </c>
      <c r="Z124" s="185">
        <v>0</v>
      </c>
      <c r="AA124" s="103">
        <v>0</v>
      </c>
      <c r="AB124" s="182">
        <v>0</v>
      </c>
      <c r="AC124" s="185">
        <v>0</v>
      </c>
      <c r="AD124" s="103">
        <v>0</v>
      </c>
      <c r="AE124" s="182">
        <v>0</v>
      </c>
      <c r="AF124" s="185">
        <v>0</v>
      </c>
      <c r="AG124" s="103">
        <v>0</v>
      </c>
      <c r="AH124" s="182">
        <v>0</v>
      </c>
      <c r="AI124" s="185">
        <v>0</v>
      </c>
      <c r="AJ124" s="103">
        <v>0</v>
      </c>
      <c r="AK124" s="182">
        <v>0</v>
      </c>
      <c r="AL124" s="185">
        <v>0</v>
      </c>
      <c r="AM124" s="103">
        <v>0</v>
      </c>
      <c r="AN124" s="182">
        <v>0</v>
      </c>
      <c r="AO124" s="185">
        <v>0</v>
      </c>
      <c r="AP124" s="103">
        <v>0</v>
      </c>
      <c r="AQ124" s="182">
        <v>0</v>
      </c>
      <c r="AR124" s="185">
        <v>0</v>
      </c>
      <c r="AS124" s="103">
        <v>164492743.493</v>
      </c>
      <c r="AT124" s="182">
        <v>168969043.18799999</v>
      </c>
      <c r="AU124" s="185">
        <v>102.72127487203744</v>
      </c>
      <c r="AV124" s="103">
        <v>188609054</v>
      </c>
      <c r="AW124" s="182">
        <v>188609054</v>
      </c>
      <c r="AX124" s="185">
        <v>100</v>
      </c>
      <c r="AY124" s="103">
        <v>203305435</v>
      </c>
      <c r="AZ124" s="182">
        <v>203305435</v>
      </c>
      <c r="BA124" s="185">
        <v>100</v>
      </c>
      <c r="BB124" s="103">
        <v>202932195</v>
      </c>
      <c r="BC124" s="182">
        <v>209962195</v>
      </c>
      <c r="BD124" s="185">
        <v>103.46421128495653</v>
      </c>
      <c r="BE124" s="103">
        <v>235444432</v>
      </c>
      <c r="BF124" s="182">
        <v>241421255</v>
      </c>
      <c r="BG124" s="185">
        <v>102.53852807188066</v>
      </c>
      <c r="BH124" s="103">
        <v>263851541.248</v>
      </c>
      <c r="BI124" s="182">
        <v>263851541.248</v>
      </c>
      <c r="BJ124" s="185">
        <v>100</v>
      </c>
      <c r="BK124" s="103">
        <v>257302741</v>
      </c>
      <c r="BL124" s="182">
        <v>257302741</v>
      </c>
      <c r="BM124" s="185">
        <v>100</v>
      </c>
      <c r="BN124" s="103">
        <v>230442220</v>
      </c>
      <c r="BO124" s="182">
        <v>230442220</v>
      </c>
      <c r="BP124" s="185">
        <v>100</v>
      </c>
      <c r="BQ124" s="103">
        <v>223486346</v>
      </c>
      <c r="BR124" s="182">
        <v>223486347</v>
      </c>
      <c r="BS124" s="185">
        <v>100.00000044745462</v>
      </c>
      <c r="BT124" s="103">
        <v>212283385.32300001</v>
      </c>
      <c r="BU124" s="182">
        <v>229754285.19100001</v>
      </c>
      <c r="BV124" s="185">
        <v>108.22998928598069</v>
      </c>
      <c r="BW124" s="103">
        <v>246858383.118</v>
      </c>
      <c r="BX124" s="182">
        <v>246858383.118</v>
      </c>
      <c r="BY124" s="185">
        <v>100</v>
      </c>
      <c r="BZ124" s="103">
        <v>310711604.53399998</v>
      </c>
      <c r="CA124" s="182">
        <v>310711604.53399998</v>
      </c>
      <c r="CB124" s="185">
        <v>100</v>
      </c>
      <c r="CC124" s="103">
        <v>340030345.07099998</v>
      </c>
      <c r="CD124" s="182">
        <v>340030345.07300001</v>
      </c>
      <c r="CE124" s="185">
        <v>100.0000000005882</v>
      </c>
    </row>
    <row r="125" spans="1:83" ht="14.1" customHeight="1" x14ac:dyDescent="0.2">
      <c r="A125" s="385" t="s">
        <v>314</v>
      </c>
      <c r="B125" s="380" t="s">
        <v>315</v>
      </c>
      <c r="C125" s="103">
        <v>0</v>
      </c>
      <c r="D125" s="182">
        <v>0</v>
      </c>
      <c r="E125" s="185">
        <v>0</v>
      </c>
      <c r="F125" s="103">
        <v>0</v>
      </c>
      <c r="G125" s="182">
        <v>0</v>
      </c>
      <c r="H125" s="185">
        <v>0</v>
      </c>
      <c r="I125" s="103">
        <v>0</v>
      </c>
      <c r="J125" s="182">
        <v>0</v>
      </c>
      <c r="K125" s="185">
        <v>0</v>
      </c>
      <c r="L125" s="103">
        <v>0</v>
      </c>
      <c r="M125" s="182">
        <v>0</v>
      </c>
      <c r="N125" s="185">
        <v>0</v>
      </c>
      <c r="O125" s="103">
        <v>0</v>
      </c>
      <c r="P125" s="182">
        <v>0</v>
      </c>
      <c r="Q125" s="185">
        <v>0</v>
      </c>
      <c r="R125" s="103">
        <v>0</v>
      </c>
      <c r="S125" s="182">
        <v>0</v>
      </c>
      <c r="T125" s="185">
        <v>0</v>
      </c>
      <c r="U125" s="103">
        <v>0</v>
      </c>
      <c r="V125" s="182">
        <v>0</v>
      </c>
      <c r="W125" s="185">
        <v>0</v>
      </c>
      <c r="X125" s="103">
        <v>0</v>
      </c>
      <c r="Y125" s="182">
        <v>0</v>
      </c>
      <c r="Z125" s="185">
        <v>0</v>
      </c>
      <c r="AA125" s="103">
        <v>0</v>
      </c>
      <c r="AB125" s="182">
        <v>0</v>
      </c>
      <c r="AC125" s="185">
        <v>0</v>
      </c>
      <c r="AD125" s="103">
        <v>0</v>
      </c>
      <c r="AE125" s="182">
        <v>0</v>
      </c>
      <c r="AF125" s="185">
        <v>0</v>
      </c>
      <c r="AG125" s="103">
        <v>0</v>
      </c>
      <c r="AH125" s="182">
        <v>0</v>
      </c>
      <c r="AI125" s="185">
        <v>0</v>
      </c>
      <c r="AJ125" s="103">
        <v>0</v>
      </c>
      <c r="AK125" s="182">
        <v>0</v>
      </c>
      <c r="AL125" s="185">
        <v>0</v>
      </c>
      <c r="AM125" s="103">
        <v>0</v>
      </c>
      <c r="AN125" s="182">
        <v>0</v>
      </c>
      <c r="AO125" s="185">
        <v>0</v>
      </c>
      <c r="AP125" s="103">
        <v>0</v>
      </c>
      <c r="AQ125" s="182">
        <v>0</v>
      </c>
      <c r="AR125" s="185">
        <v>0</v>
      </c>
      <c r="AS125" s="103">
        <v>32235670.732999999</v>
      </c>
      <c r="AT125" s="182">
        <v>31372858.684</v>
      </c>
      <c r="AU125" s="185">
        <v>97.32342454994513</v>
      </c>
      <c r="AV125" s="103">
        <v>31949128</v>
      </c>
      <c r="AW125" s="182">
        <v>31949128</v>
      </c>
      <c r="AX125" s="185">
        <v>100</v>
      </c>
      <c r="AY125" s="103">
        <v>33469828</v>
      </c>
      <c r="AZ125" s="182">
        <v>33469827.699999999</v>
      </c>
      <c r="BA125" s="185">
        <v>99.999999103670319</v>
      </c>
      <c r="BB125" s="103">
        <v>33603776</v>
      </c>
      <c r="BC125" s="182">
        <v>33603776</v>
      </c>
      <c r="BD125" s="185">
        <v>100</v>
      </c>
      <c r="BE125" s="103">
        <v>46480526</v>
      </c>
      <c r="BF125" s="182">
        <v>46480526</v>
      </c>
      <c r="BG125" s="185">
        <v>100</v>
      </c>
      <c r="BH125" s="103">
        <v>52779999.490999997</v>
      </c>
      <c r="BI125" s="182">
        <v>52779999.490999997</v>
      </c>
      <c r="BJ125" s="185">
        <v>100</v>
      </c>
      <c r="BK125" s="103">
        <v>57730671</v>
      </c>
      <c r="BL125" s="182">
        <v>57730671</v>
      </c>
      <c r="BM125" s="185">
        <v>100</v>
      </c>
      <c r="BN125" s="103">
        <v>51919853</v>
      </c>
      <c r="BO125" s="182">
        <v>52969982</v>
      </c>
      <c r="BP125" s="185">
        <v>102.02259625041697</v>
      </c>
      <c r="BQ125" s="103">
        <v>63280955</v>
      </c>
      <c r="BR125" s="182">
        <v>63280954</v>
      </c>
      <c r="BS125" s="185">
        <v>99.999998419745722</v>
      </c>
      <c r="BT125" s="103">
        <v>61963914.972999997</v>
      </c>
      <c r="BU125" s="182">
        <v>56147330.564999998</v>
      </c>
      <c r="BV125" s="185">
        <v>90.612948825885994</v>
      </c>
      <c r="BW125" s="103">
        <v>71748873.501000002</v>
      </c>
      <c r="BX125" s="182">
        <v>71748874.501000002</v>
      </c>
      <c r="BY125" s="185">
        <v>100.00000139375011</v>
      </c>
      <c r="BZ125" s="103">
        <v>63003617.623999998</v>
      </c>
      <c r="CA125" s="182">
        <v>63003617.623999998</v>
      </c>
      <c r="CB125" s="185">
        <v>100</v>
      </c>
      <c r="CC125" s="103">
        <v>70194306.728</v>
      </c>
      <c r="CD125" s="182">
        <v>70194306.728</v>
      </c>
      <c r="CE125" s="185">
        <v>100</v>
      </c>
    </row>
    <row r="126" spans="1:83" ht="14.1" customHeight="1" x14ac:dyDescent="0.2">
      <c r="A126" s="385" t="s">
        <v>316</v>
      </c>
      <c r="B126" s="380" t="s">
        <v>236</v>
      </c>
      <c r="C126" s="103">
        <v>0</v>
      </c>
      <c r="D126" s="182">
        <v>0</v>
      </c>
      <c r="E126" s="185">
        <v>0</v>
      </c>
      <c r="F126" s="103">
        <v>0</v>
      </c>
      <c r="G126" s="182">
        <v>0</v>
      </c>
      <c r="H126" s="185">
        <v>0</v>
      </c>
      <c r="I126" s="103">
        <v>0</v>
      </c>
      <c r="J126" s="182">
        <v>0</v>
      </c>
      <c r="K126" s="185">
        <v>0</v>
      </c>
      <c r="L126" s="103">
        <v>0</v>
      </c>
      <c r="M126" s="182">
        <v>0</v>
      </c>
      <c r="N126" s="185">
        <v>0</v>
      </c>
      <c r="O126" s="103">
        <v>0</v>
      </c>
      <c r="P126" s="182">
        <v>0</v>
      </c>
      <c r="Q126" s="185">
        <v>0</v>
      </c>
      <c r="R126" s="103">
        <v>0</v>
      </c>
      <c r="S126" s="182">
        <v>0</v>
      </c>
      <c r="T126" s="185">
        <v>0</v>
      </c>
      <c r="U126" s="103">
        <v>0</v>
      </c>
      <c r="V126" s="182">
        <v>0</v>
      </c>
      <c r="W126" s="185">
        <v>0</v>
      </c>
      <c r="X126" s="103">
        <v>0</v>
      </c>
      <c r="Y126" s="182">
        <v>0</v>
      </c>
      <c r="Z126" s="185">
        <v>0</v>
      </c>
      <c r="AA126" s="103">
        <v>0</v>
      </c>
      <c r="AB126" s="182">
        <v>0</v>
      </c>
      <c r="AC126" s="185">
        <v>0</v>
      </c>
      <c r="AD126" s="103">
        <v>0</v>
      </c>
      <c r="AE126" s="182">
        <v>0</v>
      </c>
      <c r="AF126" s="185">
        <v>0</v>
      </c>
      <c r="AG126" s="103">
        <v>0</v>
      </c>
      <c r="AH126" s="182">
        <v>0</v>
      </c>
      <c r="AI126" s="185">
        <v>0</v>
      </c>
      <c r="AJ126" s="103">
        <v>0</v>
      </c>
      <c r="AK126" s="182">
        <v>0</v>
      </c>
      <c r="AL126" s="185">
        <v>0</v>
      </c>
      <c r="AM126" s="103">
        <v>0</v>
      </c>
      <c r="AN126" s="182">
        <v>0</v>
      </c>
      <c r="AO126" s="185">
        <v>0</v>
      </c>
      <c r="AP126" s="103">
        <v>0</v>
      </c>
      <c r="AQ126" s="182">
        <v>0</v>
      </c>
      <c r="AR126" s="185">
        <v>0</v>
      </c>
      <c r="AS126" s="103">
        <v>58972083.821999997</v>
      </c>
      <c r="AT126" s="182">
        <v>46587531</v>
      </c>
      <c r="AU126" s="185">
        <v>78.999295905192611</v>
      </c>
      <c r="AV126" s="103">
        <v>51884791</v>
      </c>
      <c r="AW126" s="182">
        <v>51884791</v>
      </c>
      <c r="AX126" s="185">
        <v>100</v>
      </c>
      <c r="AY126" s="103">
        <v>52942228</v>
      </c>
      <c r="AZ126" s="182">
        <v>52719519.200000003</v>
      </c>
      <c r="BA126" s="185">
        <v>99.57933617754054</v>
      </c>
      <c r="BB126" s="103">
        <v>55953337</v>
      </c>
      <c r="BC126" s="182">
        <v>55938470</v>
      </c>
      <c r="BD126" s="185">
        <v>99.973429645491919</v>
      </c>
      <c r="BE126" s="103">
        <v>58399079</v>
      </c>
      <c r="BF126" s="182">
        <v>58399079</v>
      </c>
      <c r="BG126" s="185">
        <v>100</v>
      </c>
      <c r="BH126" s="103">
        <v>61947372.745999999</v>
      </c>
      <c r="BI126" s="182">
        <v>61947372.745999999</v>
      </c>
      <c r="BJ126" s="185">
        <v>100</v>
      </c>
      <c r="BK126" s="103">
        <v>63186320</v>
      </c>
      <c r="BL126" s="182">
        <v>63186320</v>
      </c>
      <c r="BM126" s="185">
        <v>100</v>
      </c>
      <c r="BN126" s="103">
        <v>62765242</v>
      </c>
      <c r="BO126" s="182">
        <v>62291723</v>
      </c>
      <c r="BP126" s="185">
        <v>99.245571298840858</v>
      </c>
      <c r="BQ126" s="103">
        <v>63797705</v>
      </c>
      <c r="BR126" s="182">
        <v>63797805</v>
      </c>
      <c r="BS126" s="185">
        <v>100.00015674545033</v>
      </c>
      <c r="BT126" s="103">
        <v>65354368.671999998</v>
      </c>
      <c r="BU126" s="182">
        <v>71170953.079999998</v>
      </c>
      <c r="BV126" s="185">
        <v>108.90006976762675</v>
      </c>
      <c r="BW126" s="103">
        <v>62597357</v>
      </c>
      <c r="BX126" s="182">
        <v>66622243.424000002</v>
      </c>
      <c r="BY126" s="185">
        <v>106.4298024978914</v>
      </c>
      <c r="BZ126" s="103">
        <v>69060617.533000007</v>
      </c>
      <c r="CA126" s="182">
        <v>69060617.533000007</v>
      </c>
      <c r="CB126" s="185">
        <v>100</v>
      </c>
      <c r="CC126" s="103">
        <v>71132436.059</v>
      </c>
      <c r="CD126" s="182">
        <v>71132436.059</v>
      </c>
      <c r="CE126" s="185">
        <v>100</v>
      </c>
    </row>
    <row r="127" spans="1:83" ht="14.1" customHeight="1" x14ac:dyDescent="0.2">
      <c r="A127" s="384"/>
      <c r="B127" s="396" t="s">
        <v>224</v>
      </c>
      <c r="C127" s="103">
        <v>0</v>
      </c>
      <c r="D127" s="182">
        <v>0</v>
      </c>
      <c r="E127" s="185">
        <v>0</v>
      </c>
      <c r="F127" s="103">
        <v>0</v>
      </c>
      <c r="G127" s="182">
        <v>0</v>
      </c>
      <c r="H127" s="185">
        <v>0</v>
      </c>
      <c r="I127" s="103">
        <v>0</v>
      </c>
      <c r="J127" s="182">
        <v>0</v>
      </c>
      <c r="K127" s="185">
        <v>0</v>
      </c>
      <c r="L127" s="103">
        <v>0</v>
      </c>
      <c r="M127" s="182">
        <v>0</v>
      </c>
      <c r="N127" s="185">
        <v>0</v>
      </c>
      <c r="O127" s="103">
        <v>0</v>
      </c>
      <c r="P127" s="182">
        <v>0</v>
      </c>
      <c r="Q127" s="185">
        <v>0</v>
      </c>
      <c r="R127" s="103">
        <v>0</v>
      </c>
      <c r="S127" s="182">
        <v>0</v>
      </c>
      <c r="T127" s="185">
        <v>0</v>
      </c>
      <c r="U127" s="103">
        <v>0</v>
      </c>
      <c r="V127" s="182">
        <v>0</v>
      </c>
      <c r="W127" s="185">
        <v>0</v>
      </c>
      <c r="X127" s="103">
        <v>0</v>
      </c>
      <c r="Y127" s="182">
        <v>0</v>
      </c>
      <c r="Z127" s="185">
        <v>0</v>
      </c>
      <c r="AA127" s="103">
        <v>0</v>
      </c>
      <c r="AB127" s="182">
        <v>0</v>
      </c>
      <c r="AC127" s="185">
        <v>0</v>
      </c>
      <c r="AD127" s="103">
        <v>0</v>
      </c>
      <c r="AE127" s="182">
        <v>0</v>
      </c>
      <c r="AF127" s="185">
        <v>0</v>
      </c>
      <c r="AG127" s="103">
        <v>0</v>
      </c>
      <c r="AH127" s="182">
        <v>0</v>
      </c>
      <c r="AI127" s="185">
        <v>0</v>
      </c>
      <c r="AJ127" s="103">
        <v>0</v>
      </c>
      <c r="AK127" s="182">
        <v>0</v>
      </c>
      <c r="AL127" s="185">
        <v>0</v>
      </c>
      <c r="AM127" s="103">
        <v>78429539.928000003</v>
      </c>
      <c r="AN127" s="182">
        <v>114745192.04700001</v>
      </c>
      <c r="AO127" s="185">
        <v>146.30353837640581</v>
      </c>
      <c r="AP127" s="103">
        <v>170593425.38699999</v>
      </c>
      <c r="AQ127" s="182">
        <v>170194892.40599999</v>
      </c>
      <c r="AR127" s="185">
        <v>99.766384325717169</v>
      </c>
      <c r="AS127" s="103">
        <v>133461918.52199998</v>
      </c>
      <c r="AT127" s="182">
        <v>133461918.522</v>
      </c>
      <c r="AU127" s="185">
        <v>100.00000000000003</v>
      </c>
      <c r="AV127" s="103">
        <v>140639208</v>
      </c>
      <c r="AW127" s="182">
        <v>141170858</v>
      </c>
      <c r="AX127" s="185">
        <v>100.37802402869049</v>
      </c>
      <c r="AY127" s="103">
        <v>150565400</v>
      </c>
      <c r="AZ127" s="182">
        <v>151134742.80000001</v>
      </c>
      <c r="BA127" s="185">
        <v>100.37813654398688</v>
      </c>
      <c r="BB127" s="103">
        <v>162153238</v>
      </c>
      <c r="BC127" s="182">
        <v>161847542</v>
      </c>
      <c r="BD127" s="185">
        <v>99.811477091811142</v>
      </c>
      <c r="BE127" s="103">
        <v>96517900</v>
      </c>
      <c r="BF127" s="182">
        <v>112038680</v>
      </c>
      <c r="BG127" s="185">
        <v>116.08072699468181</v>
      </c>
      <c r="BH127" s="103">
        <v>118874000</v>
      </c>
      <c r="BI127" s="182">
        <v>117708122.39</v>
      </c>
      <c r="BJ127" s="185">
        <v>99.019232456214141</v>
      </c>
      <c r="BK127" s="103">
        <v>125482256</v>
      </c>
      <c r="BL127" s="182">
        <v>126969770</v>
      </c>
      <c r="BM127" s="185">
        <v>101.18543772435842</v>
      </c>
      <c r="BN127" s="103">
        <v>127987695</v>
      </c>
      <c r="BO127" s="182">
        <v>133114591</v>
      </c>
      <c r="BP127" s="185">
        <v>104.00577258618495</v>
      </c>
      <c r="BQ127" s="103">
        <v>137077711</v>
      </c>
      <c r="BR127" s="182">
        <v>137198044</v>
      </c>
      <c r="BS127" s="185">
        <v>100.08778451224649</v>
      </c>
      <c r="BT127" s="103">
        <v>144324540</v>
      </c>
      <c r="BU127" s="182">
        <v>147417084.178</v>
      </c>
      <c r="BV127" s="185">
        <v>102.14277085379936</v>
      </c>
      <c r="BW127" s="103">
        <v>151541962.34099999</v>
      </c>
      <c r="BX127" s="182">
        <v>153566765.08000001</v>
      </c>
      <c r="BY127" s="185">
        <v>101.33613337700076</v>
      </c>
      <c r="BZ127" s="103">
        <v>160914551.04699999</v>
      </c>
      <c r="CA127" s="182">
        <v>162421471.935</v>
      </c>
      <c r="CB127" s="185">
        <v>100.93647272928095</v>
      </c>
      <c r="CC127" s="103">
        <v>172904568</v>
      </c>
      <c r="CD127" s="182">
        <v>176907011.70500001</v>
      </c>
      <c r="CE127" s="185">
        <v>102.31482820338212</v>
      </c>
    </row>
    <row r="128" spans="1:83" ht="14.1" customHeight="1" x14ac:dyDescent="0.2">
      <c r="A128" s="384"/>
      <c r="B128" s="396" t="s">
        <v>225</v>
      </c>
      <c r="C128" s="103">
        <v>0</v>
      </c>
      <c r="D128" s="182">
        <v>0</v>
      </c>
      <c r="E128" s="185">
        <v>0</v>
      </c>
      <c r="F128" s="103">
        <v>0</v>
      </c>
      <c r="G128" s="182">
        <v>0</v>
      </c>
      <c r="H128" s="185">
        <v>0</v>
      </c>
      <c r="I128" s="103">
        <v>0</v>
      </c>
      <c r="J128" s="182">
        <v>0</v>
      </c>
      <c r="K128" s="185">
        <v>0</v>
      </c>
      <c r="L128" s="103">
        <v>0</v>
      </c>
      <c r="M128" s="182">
        <v>0</v>
      </c>
      <c r="N128" s="185">
        <v>0</v>
      </c>
      <c r="O128" s="103">
        <v>0</v>
      </c>
      <c r="P128" s="182">
        <v>0</v>
      </c>
      <c r="Q128" s="185">
        <v>0</v>
      </c>
      <c r="R128" s="103">
        <v>0</v>
      </c>
      <c r="S128" s="182">
        <v>0</v>
      </c>
      <c r="T128" s="185">
        <v>0</v>
      </c>
      <c r="U128" s="103">
        <v>0</v>
      </c>
      <c r="V128" s="182">
        <v>0</v>
      </c>
      <c r="W128" s="185">
        <v>0</v>
      </c>
      <c r="X128" s="103">
        <v>0</v>
      </c>
      <c r="Y128" s="182">
        <v>0</v>
      </c>
      <c r="Z128" s="185">
        <v>0</v>
      </c>
      <c r="AA128" s="103">
        <v>0</v>
      </c>
      <c r="AB128" s="182">
        <v>0</v>
      </c>
      <c r="AC128" s="185">
        <v>0</v>
      </c>
      <c r="AD128" s="103">
        <v>0</v>
      </c>
      <c r="AE128" s="182">
        <v>0</v>
      </c>
      <c r="AF128" s="185">
        <v>0</v>
      </c>
      <c r="AG128" s="103">
        <v>0</v>
      </c>
      <c r="AH128" s="182">
        <v>0</v>
      </c>
      <c r="AI128" s="185">
        <v>0</v>
      </c>
      <c r="AJ128" s="103">
        <v>0</v>
      </c>
      <c r="AK128" s="182">
        <v>0</v>
      </c>
      <c r="AL128" s="185">
        <v>0</v>
      </c>
      <c r="AM128" s="103">
        <v>3515375.014</v>
      </c>
      <c r="AN128" s="182">
        <v>3515375.014</v>
      </c>
      <c r="AO128" s="185">
        <v>100</v>
      </c>
      <c r="AP128" s="103">
        <v>4101752.9909999999</v>
      </c>
      <c r="AQ128" s="182">
        <v>4101752.9959999998</v>
      </c>
      <c r="AR128" s="185">
        <v>100.00000012189909</v>
      </c>
      <c r="AS128" s="103">
        <v>4500823.5930000003</v>
      </c>
      <c r="AT128" s="182">
        <v>4500823.5930000003</v>
      </c>
      <c r="AU128" s="185">
        <v>100</v>
      </c>
      <c r="AV128" s="103">
        <v>4785308</v>
      </c>
      <c r="AW128" s="182">
        <v>4805653</v>
      </c>
      <c r="AX128" s="185">
        <v>100.42515549678308</v>
      </c>
      <c r="AY128" s="103">
        <v>5144837</v>
      </c>
      <c r="AZ128" s="182">
        <v>5144837.4000000004</v>
      </c>
      <c r="BA128" s="185">
        <v>100.00000777478471</v>
      </c>
      <c r="BB128" s="103">
        <v>5519609</v>
      </c>
      <c r="BC128" s="182">
        <v>5172006</v>
      </c>
      <c r="BD128" s="185">
        <v>93.702398122765587</v>
      </c>
      <c r="BE128" s="103">
        <v>5419491</v>
      </c>
      <c r="BF128" s="182">
        <v>4737174</v>
      </c>
      <c r="BG128" s="185">
        <v>87.409943110893636</v>
      </c>
      <c r="BH128" s="103">
        <v>4736000</v>
      </c>
      <c r="BI128" s="182">
        <v>5351225.6459999997</v>
      </c>
      <c r="BJ128" s="185">
        <v>112.99040637668918</v>
      </c>
      <c r="BK128" s="103">
        <v>5172242</v>
      </c>
      <c r="BL128" s="182">
        <v>5172242</v>
      </c>
      <c r="BM128" s="185">
        <v>100</v>
      </c>
      <c r="BN128" s="103">
        <v>5064473</v>
      </c>
      <c r="BO128" s="182">
        <v>5064473</v>
      </c>
      <c r="BP128" s="185">
        <v>100</v>
      </c>
      <c r="BQ128" s="103">
        <v>5115576</v>
      </c>
      <c r="BR128" s="182">
        <v>5115576</v>
      </c>
      <c r="BS128" s="185">
        <v>100</v>
      </c>
      <c r="BT128" s="103">
        <v>5422187.4680000003</v>
      </c>
      <c r="BU128" s="182">
        <v>5422187.4680000003</v>
      </c>
      <c r="BV128" s="185">
        <v>100</v>
      </c>
      <c r="BW128" s="103">
        <v>5933076.1109999996</v>
      </c>
      <c r="BX128" s="182">
        <v>5933076.1109999996</v>
      </c>
      <c r="BY128" s="185">
        <v>100</v>
      </c>
      <c r="BZ128" s="103">
        <v>5860511.8760000002</v>
      </c>
      <c r="CA128" s="182">
        <v>5860511.8760000002</v>
      </c>
      <c r="CB128" s="185">
        <v>100</v>
      </c>
      <c r="CC128" s="103">
        <v>6336218.8229999999</v>
      </c>
      <c r="CD128" s="182">
        <v>6336218.8229999999</v>
      </c>
      <c r="CE128" s="185">
        <v>100</v>
      </c>
    </row>
    <row r="129" spans="1:83" ht="14.1" customHeight="1" x14ac:dyDescent="0.2">
      <c r="A129" s="385" t="s">
        <v>421</v>
      </c>
      <c r="B129" s="275" t="s">
        <v>422</v>
      </c>
      <c r="C129" s="103">
        <v>0</v>
      </c>
      <c r="D129" s="182">
        <v>0</v>
      </c>
      <c r="E129" s="185">
        <v>0</v>
      </c>
      <c r="F129" s="103">
        <v>0</v>
      </c>
      <c r="G129" s="182">
        <v>0</v>
      </c>
      <c r="H129" s="185">
        <v>0</v>
      </c>
      <c r="I129" s="103">
        <v>0</v>
      </c>
      <c r="J129" s="182">
        <v>0</v>
      </c>
      <c r="K129" s="185">
        <v>0</v>
      </c>
      <c r="L129" s="103">
        <v>0</v>
      </c>
      <c r="M129" s="182">
        <v>0</v>
      </c>
      <c r="N129" s="185">
        <v>0</v>
      </c>
      <c r="O129" s="103">
        <v>0</v>
      </c>
      <c r="P129" s="182">
        <v>0</v>
      </c>
      <c r="Q129" s="185">
        <v>0</v>
      </c>
      <c r="R129" s="103">
        <v>0</v>
      </c>
      <c r="S129" s="182">
        <v>0</v>
      </c>
      <c r="T129" s="185">
        <v>0</v>
      </c>
      <c r="U129" s="103">
        <v>0</v>
      </c>
      <c r="V129" s="182">
        <v>0</v>
      </c>
      <c r="W129" s="185">
        <v>0</v>
      </c>
      <c r="X129" s="103">
        <v>0</v>
      </c>
      <c r="Y129" s="182">
        <v>0</v>
      </c>
      <c r="Z129" s="185">
        <v>0</v>
      </c>
      <c r="AA129" s="103">
        <v>0</v>
      </c>
      <c r="AB129" s="182">
        <v>0</v>
      </c>
      <c r="AC129" s="185">
        <v>0</v>
      </c>
      <c r="AD129" s="103">
        <v>0</v>
      </c>
      <c r="AE129" s="182">
        <v>0</v>
      </c>
      <c r="AF129" s="185">
        <v>0</v>
      </c>
      <c r="AG129" s="103">
        <v>0</v>
      </c>
      <c r="AH129" s="182">
        <v>0</v>
      </c>
      <c r="AI129" s="185">
        <v>0</v>
      </c>
      <c r="AJ129" s="103">
        <v>0</v>
      </c>
      <c r="AK129" s="182">
        <v>0</v>
      </c>
      <c r="AL129" s="185">
        <v>0</v>
      </c>
      <c r="AM129" s="103">
        <v>0</v>
      </c>
      <c r="AN129" s="182">
        <v>0</v>
      </c>
      <c r="AO129" s="185">
        <v>0</v>
      </c>
      <c r="AP129" s="103">
        <v>0</v>
      </c>
      <c r="AQ129" s="182">
        <v>0</v>
      </c>
      <c r="AR129" s="185">
        <v>0</v>
      </c>
      <c r="AS129" s="103">
        <v>0</v>
      </c>
      <c r="AT129" s="182">
        <v>0</v>
      </c>
      <c r="AU129" s="185">
        <v>0</v>
      </c>
      <c r="AV129" s="103">
        <v>0</v>
      </c>
      <c r="AW129" s="182">
        <v>0</v>
      </c>
      <c r="AX129" s="185">
        <v>0</v>
      </c>
      <c r="AY129" s="103">
        <v>0</v>
      </c>
      <c r="AZ129" s="182">
        <v>0</v>
      </c>
      <c r="BA129" s="185">
        <v>0</v>
      </c>
      <c r="BB129" s="103">
        <v>0</v>
      </c>
      <c r="BC129" s="182">
        <v>0</v>
      </c>
      <c r="BD129" s="185">
        <v>0</v>
      </c>
      <c r="BE129" s="103">
        <v>72894533</v>
      </c>
      <c r="BF129" s="182">
        <v>71751933</v>
      </c>
      <c r="BG129" s="185">
        <v>98.432529912771372</v>
      </c>
      <c r="BH129" s="103">
        <v>63428000</v>
      </c>
      <c r="BI129" s="182">
        <v>63938268.101999998</v>
      </c>
      <c r="BJ129" s="185">
        <v>100.80448398499084</v>
      </c>
      <c r="BK129" s="103">
        <v>71651132</v>
      </c>
      <c r="BL129" s="182">
        <v>66931311</v>
      </c>
      <c r="BM129" s="185">
        <v>93.412775390624674</v>
      </c>
      <c r="BN129" s="103">
        <v>65054892</v>
      </c>
      <c r="BO129" s="182">
        <v>65054892</v>
      </c>
      <c r="BP129" s="185">
        <v>100</v>
      </c>
      <c r="BQ129" s="103">
        <v>67826000</v>
      </c>
      <c r="BR129" s="182">
        <v>68604791</v>
      </c>
      <c r="BS129" s="185">
        <v>101.1482189720756</v>
      </c>
      <c r="BT129" s="103">
        <v>64767543.082999997</v>
      </c>
      <c r="BU129" s="182">
        <v>64767543.082999997</v>
      </c>
      <c r="BV129" s="185">
        <v>100</v>
      </c>
      <c r="BW129" s="103">
        <v>62596322.758000001</v>
      </c>
      <c r="BX129" s="182">
        <v>62596322.758000001</v>
      </c>
      <c r="BY129" s="185">
        <v>100</v>
      </c>
      <c r="BZ129" s="103">
        <v>65177043</v>
      </c>
      <c r="CA129" s="182">
        <v>84157467.136000007</v>
      </c>
      <c r="CB129" s="185">
        <v>129.12133362048968</v>
      </c>
      <c r="CC129" s="103">
        <v>88578450</v>
      </c>
      <c r="CD129" s="182">
        <v>93951685.332000002</v>
      </c>
      <c r="CE129" s="185">
        <v>106.06607513678551</v>
      </c>
    </row>
    <row r="130" spans="1:83" ht="14.1" customHeight="1" x14ac:dyDescent="0.2">
      <c r="A130" s="386">
        <v>2210106</v>
      </c>
      <c r="B130" s="396" t="s">
        <v>437</v>
      </c>
      <c r="C130" s="103">
        <v>0</v>
      </c>
      <c r="D130" s="182">
        <v>0</v>
      </c>
      <c r="E130" s="185">
        <v>0</v>
      </c>
      <c r="F130" s="103">
        <v>0</v>
      </c>
      <c r="G130" s="182">
        <v>0</v>
      </c>
      <c r="H130" s="185">
        <v>0</v>
      </c>
      <c r="I130" s="103">
        <v>0</v>
      </c>
      <c r="J130" s="182">
        <v>0</v>
      </c>
      <c r="K130" s="185">
        <v>0</v>
      </c>
      <c r="L130" s="103">
        <v>0</v>
      </c>
      <c r="M130" s="182">
        <v>0</v>
      </c>
      <c r="N130" s="185">
        <v>0</v>
      </c>
      <c r="O130" s="103">
        <v>0</v>
      </c>
      <c r="P130" s="182">
        <v>0</v>
      </c>
      <c r="Q130" s="185">
        <v>0</v>
      </c>
      <c r="R130" s="103">
        <v>0</v>
      </c>
      <c r="S130" s="182">
        <v>0</v>
      </c>
      <c r="T130" s="185">
        <v>0</v>
      </c>
      <c r="U130" s="103">
        <v>0</v>
      </c>
      <c r="V130" s="182">
        <v>0</v>
      </c>
      <c r="W130" s="185">
        <v>0</v>
      </c>
      <c r="X130" s="103">
        <v>0</v>
      </c>
      <c r="Y130" s="182">
        <v>0</v>
      </c>
      <c r="Z130" s="185">
        <v>0</v>
      </c>
      <c r="AA130" s="103">
        <v>0</v>
      </c>
      <c r="AB130" s="182">
        <v>0</v>
      </c>
      <c r="AC130" s="185">
        <v>0</v>
      </c>
      <c r="AD130" s="103">
        <v>0</v>
      </c>
      <c r="AE130" s="182">
        <v>0</v>
      </c>
      <c r="AF130" s="185">
        <v>0</v>
      </c>
      <c r="AG130" s="103">
        <v>0</v>
      </c>
      <c r="AH130" s="182">
        <v>0</v>
      </c>
      <c r="AI130" s="185">
        <v>0</v>
      </c>
      <c r="AJ130" s="103">
        <v>0</v>
      </c>
      <c r="AK130" s="182">
        <v>0</v>
      </c>
      <c r="AL130" s="185">
        <v>0</v>
      </c>
      <c r="AM130" s="103">
        <v>0</v>
      </c>
      <c r="AN130" s="182">
        <v>0</v>
      </c>
      <c r="AO130" s="185">
        <v>0</v>
      </c>
      <c r="AP130" s="103">
        <v>0</v>
      </c>
      <c r="AQ130" s="182">
        <v>0</v>
      </c>
      <c r="AR130" s="185">
        <v>0</v>
      </c>
      <c r="AS130" s="103">
        <v>0</v>
      </c>
      <c r="AT130" s="182">
        <v>0</v>
      </c>
      <c r="AU130" s="185">
        <v>0</v>
      </c>
      <c r="AV130" s="103">
        <v>0</v>
      </c>
      <c r="AW130" s="182">
        <v>0</v>
      </c>
      <c r="AX130" s="185">
        <v>0</v>
      </c>
      <c r="AY130" s="103">
        <v>0</v>
      </c>
      <c r="AZ130" s="182">
        <v>0</v>
      </c>
      <c r="BA130" s="185">
        <v>0</v>
      </c>
      <c r="BB130" s="103">
        <v>0</v>
      </c>
      <c r="BC130" s="182">
        <v>0</v>
      </c>
      <c r="BD130" s="185">
        <v>0</v>
      </c>
      <c r="BE130" s="103">
        <v>0</v>
      </c>
      <c r="BF130" s="182">
        <v>0</v>
      </c>
      <c r="BG130" s="185">
        <v>0</v>
      </c>
      <c r="BH130" s="103">
        <v>11566000</v>
      </c>
      <c r="BI130" s="182">
        <v>11594966.552999999</v>
      </c>
      <c r="BJ130" s="185">
        <v>100.25044572886044</v>
      </c>
      <c r="BK130" s="103">
        <v>12192800</v>
      </c>
      <c r="BL130" s="182">
        <v>13034113</v>
      </c>
      <c r="BM130" s="185">
        <v>106.90008037530345</v>
      </c>
      <c r="BN130" s="103">
        <v>13745154</v>
      </c>
      <c r="BO130" s="182">
        <v>13745154</v>
      </c>
      <c r="BP130" s="185">
        <v>100</v>
      </c>
      <c r="BQ130" s="103">
        <v>14331000</v>
      </c>
      <c r="BR130" s="182">
        <v>14564711</v>
      </c>
      <c r="BS130" s="185">
        <v>101.63080734072989</v>
      </c>
      <c r="BT130" s="103">
        <v>13952851.869000001</v>
      </c>
      <c r="BU130" s="182">
        <v>13952851.869000001</v>
      </c>
      <c r="BV130" s="185">
        <v>100</v>
      </c>
      <c r="BW130" s="103">
        <v>13968960.392999999</v>
      </c>
      <c r="BX130" s="182">
        <v>13968960.392999999</v>
      </c>
      <c r="BY130" s="185">
        <v>100</v>
      </c>
      <c r="BZ130" s="103">
        <v>14544873</v>
      </c>
      <c r="CA130" s="182">
        <v>18592920.677000001</v>
      </c>
      <c r="CB130" s="185">
        <v>127.83144051515612</v>
      </c>
      <c r="CC130" s="103">
        <v>19767117</v>
      </c>
      <c r="CD130" s="182">
        <v>20802591.840999998</v>
      </c>
      <c r="CE130" s="185">
        <v>105.23837057776304</v>
      </c>
    </row>
    <row r="131" spans="1:83" ht="14.1" customHeight="1" x14ac:dyDescent="0.2">
      <c r="A131" s="386">
        <v>2210107</v>
      </c>
      <c r="B131" s="355" t="s">
        <v>438</v>
      </c>
      <c r="C131" s="103">
        <v>0</v>
      </c>
      <c r="D131" s="182">
        <v>0</v>
      </c>
      <c r="E131" s="185">
        <v>0</v>
      </c>
      <c r="F131" s="103">
        <v>0</v>
      </c>
      <c r="G131" s="182">
        <v>0</v>
      </c>
      <c r="H131" s="185">
        <v>0</v>
      </c>
      <c r="I131" s="103">
        <v>0</v>
      </c>
      <c r="J131" s="182">
        <v>0</v>
      </c>
      <c r="K131" s="185">
        <v>0</v>
      </c>
      <c r="L131" s="103">
        <v>0</v>
      </c>
      <c r="M131" s="182">
        <v>0</v>
      </c>
      <c r="N131" s="185">
        <v>0</v>
      </c>
      <c r="O131" s="103">
        <v>0</v>
      </c>
      <c r="P131" s="182">
        <v>0</v>
      </c>
      <c r="Q131" s="185">
        <v>0</v>
      </c>
      <c r="R131" s="103">
        <v>0</v>
      </c>
      <c r="S131" s="182">
        <v>0</v>
      </c>
      <c r="T131" s="185">
        <v>0</v>
      </c>
      <c r="U131" s="103">
        <v>0</v>
      </c>
      <c r="V131" s="182">
        <v>0</v>
      </c>
      <c r="W131" s="185">
        <v>0</v>
      </c>
      <c r="X131" s="103">
        <v>0</v>
      </c>
      <c r="Y131" s="182">
        <v>0</v>
      </c>
      <c r="Z131" s="185">
        <v>0</v>
      </c>
      <c r="AA131" s="103">
        <v>0</v>
      </c>
      <c r="AB131" s="182">
        <v>0</v>
      </c>
      <c r="AC131" s="185">
        <v>0</v>
      </c>
      <c r="AD131" s="103">
        <v>0</v>
      </c>
      <c r="AE131" s="182">
        <v>0</v>
      </c>
      <c r="AF131" s="185">
        <v>0</v>
      </c>
      <c r="AG131" s="103">
        <v>0</v>
      </c>
      <c r="AH131" s="182">
        <v>0</v>
      </c>
      <c r="AI131" s="185">
        <v>0</v>
      </c>
      <c r="AJ131" s="103">
        <v>0</v>
      </c>
      <c r="AK131" s="182">
        <v>0</v>
      </c>
      <c r="AL131" s="185">
        <v>0</v>
      </c>
      <c r="AM131" s="103">
        <v>0</v>
      </c>
      <c r="AN131" s="182">
        <v>0</v>
      </c>
      <c r="AO131" s="185">
        <v>0</v>
      </c>
      <c r="AP131" s="103">
        <v>0</v>
      </c>
      <c r="AQ131" s="182">
        <v>0</v>
      </c>
      <c r="AR131" s="185">
        <v>0</v>
      </c>
      <c r="AS131" s="103">
        <v>0</v>
      </c>
      <c r="AT131" s="182">
        <v>0</v>
      </c>
      <c r="AU131" s="185">
        <v>0</v>
      </c>
      <c r="AV131" s="103">
        <v>0</v>
      </c>
      <c r="AW131" s="182">
        <v>0</v>
      </c>
      <c r="AX131" s="185">
        <v>0</v>
      </c>
      <c r="AY131" s="103">
        <v>0</v>
      </c>
      <c r="AZ131" s="182">
        <v>0</v>
      </c>
      <c r="BA131" s="185">
        <v>0</v>
      </c>
      <c r="BB131" s="103">
        <v>0</v>
      </c>
      <c r="BC131" s="182">
        <v>0</v>
      </c>
      <c r="BD131" s="185">
        <v>0</v>
      </c>
      <c r="BE131" s="103">
        <v>0</v>
      </c>
      <c r="BF131" s="182">
        <v>0</v>
      </c>
      <c r="BG131" s="185">
        <v>0</v>
      </c>
      <c r="BH131" s="103">
        <v>30947433.644000001</v>
      </c>
      <c r="BI131" s="182">
        <v>14254886.165999999</v>
      </c>
      <c r="BJ131" s="185">
        <v>0</v>
      </c>
      <c r="BK131" s="103">
        <v>0</v>
      </c>
      <c r="BL131" s="182">
        <v>0</v>
      </c>
      <c r="BM131" s="185">
        <v>0</v>
      </c>
      <c r="BN131" s="103">
        <v>0</v>
      </c>
      <c r="BO131" s="182">
        <v>0</v>
      </c>
      <c r="BP131" s="185">
        <v>0</v>
      </c>
      <c r="BQ131" s="103">
        <v>0</v>
      </c>
      <c r="BR131" s="182">
        <v>0</v>
      </c>
      <c r="BS131" s="185">
        <v>0</v>
      </c>
      <c r="BT131" s="103">
        <v>10184109</v>
      </c>
      <c r="BU131" s="182">
        <v>17099165.829999998</v>
      </c>
      <c r="BV131" s="185">
        <v>167.90045972603002</v>
      </c>
      <c r="BW131" s="103">
        <v>0</v>
      </c>
      <c r="BX131" s="182">
        <v>0</v>
      </c>
      <c r="BY131" s="185">
        <v>0</v>
      </c>
      <c r="BZ131" s="103">
        <v>6788620.4550000001</v>
      </c>
      <c r="CA131" s="182">
        <v>6788620.4550000001</v>
      </c>
      <c r="CB131" s="185">
        <v>100</v>
      </c>
      <c r="CC131" s="103">
        <v>6435486.9160000002</v>
      </c>
      <c r="CD131" s="182">
        <v>6435486.9160000002</v>
      </c>
      <c r="CE131" s="185">
        <v>100</v>
      </c>
    </row>
    <row r="132" spans="1:83" ht="14.1" customHeight="1" x14ac:dyDescent="0.2">
      <c r="A132" s="385" t="s">
        <v>156</v>
      </c>
      <c r="B132" s="380" t="s">
        <v>163</v>
      </c>
      <c r="C132" s="103">
        <v>0</v>
      </c>
      <c r="D132" s="182">
        <v>0</v>
      </c>
      <c r="E132" s="185">
        <v>0</v>
      </c>
      <c r="F132" s="103">
        <v>0</v>
      </c>
      <c r="G132" s="182">
        <v>0</v>
      </c>
      <c r="H132" s="185">
        <v>0</v>
      </c>
      <c r="I132" s="103">
        <v>0</v>
      </c>
      <c r="J132" s="182">
        <v>0</v>
      </c>
      <c r="K132" s="185">
        <v>0</v>
      </c>
      <c r="L132" s="103">
        <v>0</v>
      </c>
      <c r="M132" s="182">
        <v>0</v>
      </c>
      <c r="N132" s="185">
        <v>0</v>
      </c>
      <c r="O132" s="103">
        <v>0</v>
      </c>
      <c r="P132" s="182">
        <v>0</v>
      </c>
      <c r="Q132" s="185">
        <v>0</v>
      </c>
      <c r="R132" s="103">
        <v>0</v>
      </c>
      <c r="S132" s="182">
        <v>0</v>
      </c>
      <c r="T132" s="185">
        <v>0</v>
      </c>
      <c r="U132" s="103">
        <v>0</v>
      </c>
      <c r="V132" s="182">
        <v>0</v>
      </c>
      <c r="W132" s="185">
        <v>0</v>
      </c>
      <c r="X132" s="103">
        <v>0</v>
      </c>
      <c r="Y132" s="182">
        <v>0</v>
      </c>
      <c r="Z132" s="185">
        <v>0</v>
      </c>
      <c r="AA132" s="103">
        <v>0</v>
      </c>
      <c r="AB132" s="182">
        <v>0</v>
      </c>
      <c r="AC132" s="185">
        <v>0</v>
      </c>
      <c r="AD132" s="103">
        <v>0</v>
      </c>
      <c r="AE132" s="182">
        <v>0</v>
      </c>
      <c r="AF132" s="185">
        <v>0</v>
      </c>
      <c r="AG132" s="103">
        <v>0</v>
      </c>
      <c r="AH132" s="182">
        <v>0</v>
      </c>
      <c r="AI132" s="185">
        <v>0</v>
      </c>
      <c r="AJ132" s="103">
        <v>0</v>
      </c>
      <c r="AK132" s="182">
        <v>0</v>
      </c>
      <c r="AL132" s="185">
        <v>0</v>
      </c>
      <c r="AM132" s="103">
        <v>0</v>
      </c>
      <c r="AN132" s="182">
        <v>0</v>
      </c>
      <c r="AO132" s="185">
        <v>0</v>
      </c>
      <c r="AP132" s="103">
        <v>0</v>
      </c>
      <c r="AQ132" s="182">
        <v>0</v>
      </c>
      <c r="AR132" s="185">
        <v>0</v>
      </c>
      <c r="AS132" s="103">
        <v>0</v>
      </c>
      <c r="AT132" s="182">
        <v>0</v>
      </c>
      <c r="AU132" s="185">
        <v>0</v>
      </c>
      <c r="AV132" s="103">
        <v>1324000</v>
      </c>
      <c r="AW132" s="182">
        <v>0</v>
      </c>
      <c r="AX132" s="185">
        <v>0</v>
      </c>
      <c r="AY132" s="103">
        <v>1383580</v>
      </c>
      <c r="AZ132" s="182">
        <v>573600</v>
      </c>
      <c r="BA132" s="185">
        <v>41.457667789358041</v>
      </c>
      <c r="BB132" s="103">
        <v>1231360</v>
      </c>
      <c r="BC132" s="182">
        <v>0</v>
      </c>
      <c r="BD132" s="185">
        <v>0</v>
      </c>
      <c r="BE132" s="103">
        <v>573600</v>
      </c>
      <c r="BF132" s="182">
        <v>573600</v>
      </c>
      <c r="BG132" s="185">
        <v>100</v>
      </c>
      <c r="BH132" s="103">
        <v>0</v>
      </c>
      <c r="BI132" s="182">
        <v>0</v>
      </c>
      <c r="BJ132" s="185">
        <v>0</v>
      </c>
      <c r="BK132" s="103">
        <v>0</v>
      </c>
      <c r="BL132" s="182">
        <v>0</v>
      </c>
      <c r="BM132" s="185">
        <v>0</v>
      </c>
      <c r="BN132" s="103">
        <v>0</v>
      </c>
      <c r="BO132" s="182">
        <v>0</v>
      </c>
      <c r="BP132" s="185">
        <v>0</v>
      </c>
      <c r="BQ132" s="103">
        <v>0</v>
      </c>
      <c r="BR132" s="182">
        <v>0</v>
      </c>
      <c r="BS132" s="185">
        <v>0</v>
      </c>
      <c r="BT132" s="103">
        <v>0</v>
      </c>
      <c r="BU132" s="182">
        <v>0</v>
      </c>
      <c r="BV132" s="185">
        <v>0</v>
      </c>
      <c r="BW132" s="103">
        <v>0</v>
      </c>
      <c r="BX132" s="182">
        <v>0</v>
      </c>
      <c r="BY132" s="185">
        <v>0</v>
      </c>
      <c r="BZ132" s="103">
        <v>0</v>
      </c>
      <c r="CA132" s="182">
        <v>0</v>
      </c>
      <c r="CB132" s="185">
        <v>0</v>
      </c>
      <c r="CC132" s="103">
        <v>0</v>
      </c>
      <c r="CD132" s="182">
        <v>0</v>
      </c>
      <c r="CE132" s="185">
        <v>0</v>
      </c>
    </row>
    <row r="133" spans="1:83" ht="14.1" customHeight="1" x14ac:dyDescent="0.2">
      <c r="A133" s="385">
        <v>2210201</v>
      </c>
      <c r="B133" s="380" t="s">
        <v>317</v>
      </c>
      <c r="C133" s="103">
        <v>0</v>
      </c>
      <c r="D133" s="182">
        <v>0</v>
      </c>
      <c r="E133" s="185">
        <v>0</v>
      </c>
      <c r="F133" s="103">
        <v>0</v>
      </c>
      <c r="G133" s="182">
        <v>0</v>
      </c>
      <c r="H133" s="185">
        <v>0</v>
      </c>
      <c r="I133" s="103">
        <v>0</v>
      </c>
      <c r="J133" s="182">
        <v>0</v>
      </c>
      <c r="K133" s="185">
        <v>0</v>
      </c>
      <c r="L133" s="103">
        <v>0</v>
      </c>
      <c r="M133" s="182">
        <v>0</v>
      </c>
      <c r="N133" s="185">
        <v>0</v>
      </c>
      <c r="O133" s="103">
        <v>0</v>
      </c>
      <c r="P133" s="182">
        <v>0</v>
      </c>
      <c r="Q133" s="185">
        <v>0</v>
      </c>
      <c r="R133" s="103">
        <v>0</v>
      </c>
      <c r="S133" s="182">
        <v>0</v>
      </c>
      <c r="T133" s="185">
        <v>0</v>
      </c>
      <c r="U133" s="103">
        <v>0</v>
      </c>
      <c r="V133" s="182">
        <v>0</v>
      </c>
      <c r="W133" s="185">
        <v>0</v>
      </c>
      <c r="X133" s="103">
        <v>0</v>
      </c>
      <c r="Y133" s="182">
        <v>0</v>
      </c>
      <c r="Z133" s="185">
        <v>0</v>
      </c>
      <c r="AA133" s="103">
        <v>0</v>
      </c>
      <c r="AB133" s="182">
        <v>0</v>
      </c>
      <c r="AC133" s="185">
        <v>0</v>
      </c>
      <c r="AD133" s="103">
        <v>0</v>
      </c>
      <c r="AE133" s="182">
        <v>0</v>
      </c>
      <c r="AF133" s="185">
        <v>0</v>
      </c>
      <c r="AG133" s="103">
        <v>0</v>
      </c>
      <c r="AH133" s="182">
        <v>0</v>
      </c>
      <c r="AI133" s="185">
        <v>0</v>
      </c>
      <c r="AJ133" s="103">
        <v>0</v>
      </c>
      <c r="AK133" s="182">
        <v>0</v>
      </c>
      <c r="AL133" s="185">
        <v>0</v>
      </c>
      <c r="AM133" s="103">
        <v>0</v>
      </c>
      <c r="AN133" s="182">
        <v>0</v>
      </c>
      <c r="AO133" s="185">
        <v>0</v>
      </c>
      <c r="AP133" s="103">
        <v>0</v>
      </c>
      <c r="AQ133" s="182">
        <v>0</v>
      </c>
      <c r="AR133" s="185">
        <v>0</v>
      </c>
      <c r="AS133" s="103">
        <v>0</v>
      </c>
      <c r="AT133" s="182">
        <v>0</v>
      </c>
      <c r="AU133" s="185">
        <v>0</v>
      </c>
      <c r="AV133" s="103">
        <v>1324000</v>
      </c>
      <c r="AW133" s="182">
        <v>0</v>
      </c>
      <c r="AX133" s="185">
        <v>0</v>
      </c>
      <c r="AY133" s="103">
        <v>1383580</v>
      </c>
      <c r="AZ133" s="182">
        <v>573600</v>
      </c>
      <c r="BA133" s="185">
        <v>41.457667789358041</v>
      </c>
      <c r="BB133" s="103">
        <v>1231360</v>
      </c>
      <c r="BC133" s="182">
        <v>0</v>
      </c>
      <c r="BD133" s="185">
        <v>0</v>
      </c>
      <c r="BE133" s="103">
        <v>573600</v>
      </c>
      <c r="BF133" s="182">
        <v>573600</v>
      </c>
      <c r="BG133" s="185">
        <v>100</v>
      </c>
      <c r="BH133" s="103">
        <v>0</v>
      </c>
      <c r="BI133" s="182">
        <v>0</v>
      </c>
      <c r="BJ133" s="185">
        <v>0</v>
      </c>
      <c r="BK133" s="103">
        <v>0</v>
      </c>
      <c r="BL133" s="182">
        <v>0</v>
      </c>
      <c r="BM133" s="185">
        <v>0</v>
      </c>
      <c r="BN133" s="103">
        <v>0</v>
      </c>
      <c r="BO133" s="182">
        <v>0</v>
      </c>
      <c r="BP133" s="185">
        <v>0</v>
      </c>
      <c r="BQ133" s="103">
        <v>0</v>
      </c>
      <c r="BR133" s="182">
        <v>0</v>
      </c>
      <c r="BS133" s="185">
        <v>0</v>
      </c>
      <c r="BT133" s="103">
        <v>0</v>
      </c>
      <c r="BU133" s="182">
        <v>0</v>
      </c>
      <c r="BV133" s="185">
        <v>0</v>
      </c>
      <c r="BW133" s="103">
        <v>0</v>
      </c>
      <c r="BX133" s="182">
        <v>0</v>
      </c>
      <c r="BY133" s="185">
        <v>0</v>
      </c>
      <c r="BZ133" s="103">
        <v>0</v>
      </c>
      <c r="CA133" s="182">
        <v>0</v>
      </c>
      <c r="CB133" s="185">
        <v>0</v>
      </c>
      <c r="CC133" s="103">
        <v>0</v>
      </c>
      <c r="CD133" s="182">
        <v>0</v>
      </c>
      <c r="CE133" s="185">
        <v>0</v>
      </c>
    </row>
    <row r="134" spans="1:83" ht="14.1" customHeight="1" x14ac:dyDescent="0.2">
      <c r="A134" s="385" t="s">
        <v>164</v>
      </c>
      <c r="B134" s="380" t="s">
        <v>265</v>
      </c>
      <c r="C134" s="103">
        <v>0</v>
      </c>
      <c r="D134" s="182">
        <v>0</v>
      </c>
      <c r="E134" s="185">
        <v>0</v>
      </c>
      <c r="F134" s="103">
        <v>0</v>
      </c>
      <c r="G134" s="182">
        <v>0</v>
      </c>
      <c r="H134" s="185">
        <v>0</v>
      </c>
      <c r="I134" s="103">
        <v>0</v>
      </c>
      <c r="J134" s="182">
        <v>0</v>
      </c>
      <c r="K134" s="185">
        <v>0</v>
      </c>
      <c r="L134" s="103">
        <v>0</v>
      </c>
      <c r="M134" s="182">
        <v>0</v>
      </c>
      <c r="N134" s="185">
        <v>0</v>
      </c>
      <c r="O134" s="103">
        <v>0</v>
      </c>
      <c r="P134" s="182">
        <v>0</v>
      </c>
      <c r="Q134" s="185">
        <v>0</v>
      </c>
      <c r="R134" s="103">
        <v>0</v>
      </c>
      <c r="S134" s="182">
        <v>0</v>
      </c>
      <c r="T134" s="185">
        <v>0</v>
      </c>
      <c r="U134" s="103">
        <v>0</v>
      </c>
      <c r="V134" s="182">
        <v>0</v>
      </c>
      <c r="W134" s="185">
        <v>0</v>
      </c>
      <c r="X134" s="103">
        <v>0</v>
      </c>
      <c r="Y134" s="182">
        <v>0</v>
      </c>
      <c r="Z134" s="185">
        <v>0</v>
      </c>
      <c r="AA134" s="103">
        <v>0</v>
      </c>
      <c r="AB134" s="182">
        <v>0</v>
      </c>
      <c r="AC134" s="185">
        <v>0</v>
      </c>
      <c r="AD134" s="103">
        <v>0</v>
      </c>
      <c r="AE134" s="182">
        <v>0</v>
      </c>
      <c r="AF134" s="185">
        <v>0</v>
      </c>
      <c r="AG134" s="103">
        <v>0</v>
      </c>
      <c r="AH134" s="182">
        <v>0</v>
      </c>
      <c r="AI134" s="185">
        <v>0</v>
      </c>
      <c r="AJ134" s="103">
        <v>0</v>
      </c>
      <c r="AK134" s="182">
        <v>0</v>
      </c>
      <c r="AL134" s="185">
        <v>0</v>
      </c>
      <c r="AM134" s="103">
        <v>0</v>
      </c>
      <c r="AN134" s="182">
        <v>0</v>
      </c>
      <c r="AO134" s="185">
        <v>0</v>
      </c>
      <c r="AP134" s="103">
        <v>0</v>
      </c>
      <c r="AQ134" s="182">
        <v>0</v>
      </c>
      <c r="AR134" s="185">
        <v>0</v>
      </c>
      <c r="AS134" s="103">
        <v>0</v>
      </c>
      <c r="AT134" s="182">
        <v>0</v>
      </c>
      <c r="AU134" s="185">
        <v>0</v>
      </c>
      <c r="AV134" s="103">
        <v>0</v>
      </c>
      <c r="AW134" s="182">
        <v>0</v>
      </c>
      <c r="AX134" s="185">
        <v>0</v>
      </c>
      <c r="AY134" s="103">
        <v>0</v>
      </c>
      <c r="AZ134" s="182">
        <v>0</v>
      </c>
      <c r="BA134" s="185">
        <v>0</v>
      </c>
      <c r="BB134" s="103">
        <v>0</v>
      </c>
      <c r="BC134" s="182">
        <v>0</v>
      </c>
      <c r="BD134" s="185">
        <v>0</v>
      </c>
      <c r="BE134" s="103">
        <v>0</v>
      </c>
      <c r="BF134" s="182">
        <v>0</v>
      </c>
      <c r="BG134" s="185">
        <v>0</v>
      </c>
      <c r="BH134" s="103">
        <v>0</v>
      </c>
      <c r="BI134" s="182">
        <v>0</v>
      </c>
      <c r="BJ134" s="185">
        <v>0</v>
      </c>
      <c r="BK134" s="103">
        <v>0</v>
      </c>
      <c r="BL134" s="182">
        <v>0</v>
      </c>
      <c r="BM134" s="185">
        <v>0</v>
      </c>
      <c r="BN134" s="103">
        <v>0</v>
      </c>
      <c r="BO134" s="182">
        <v>0</v>
      </c>
      <c r="BP134" s="185">
        <v>0</v>
      </c>
      <c r="BQ134" s="103">
        <v>0</v>
      </c>
      <c r="BR134" s="182">
        <v>2558244</v>
      </c>
      <c r="BS134" s="185">
        <v>0</v>
      </c>
      <c r="BT134" s="103">
        <v>0</v>
      </c>
      <c r="BU134" s="182">
        <v>0</v>
      </c>
      <c r="BV134" s="185">
        <v>0</v>
      </c>
      <c r="BW134" s="103">
        <v>0</v>
      </c>
      <c r="BX134" s="182">
        <v>0</v>
      </c>
      <c r="BY134" s="185">
        <v>0</v>
      </c>
      <c r="BZ134" s="103">
        <v>0</v>
      </c>
      <c r="CA134" s="182">
        <v>0</v>
      </c>
      <c r="CB134" s="185">
        <v>0</v>
      </c>
      <c r="CC134" s="103">
        <v>0</v>
      </c>
      <c r="CD134" s="182">
        <v>0</v>
      </c>
      <c r="CE134" s="185">
        <v>0</v>
      </c>
    </row>
    <row r="135" spans="1:83" ht="14.1" customHeight="1" x14ac:dyDescent="0.2">
      <c r="A135" s="385" t="s">
        <v>4</v>
      </c>
      <c r="B135" s="380" t="s">
        <v>169</v>
      </c>
      <c r="C135" s="103">
        <v>0</v>
      </c>
      <c r="D135" s="182">
        <v>0</v>
      </c>
      <c r="E135" s="185">
        <v>0</v>
      </c>
      <c r="F135" s="103">
        <v>0</v>
      </c>
      <c r="G135" s="182">
        <v>0</v>
      </c>
      <c r="H135" s="185">
        <v>0</v>
      </c>
      <c r="I135" s="103">
        <v>0</v>
      </c>
      <c r="J135" s="182">
        <v>0</v>
      </c>
      <c r="K135" s="185">
        <v>0</v>
      </c>
      <c r="L135" s="103">
        <v>0</v>
      </c>
      <c r="M135" s="182">
        <v>0</v>
      </c>
      <c r="N135" s="185">
        <v>0</v>
      </c>
      <c r="O135" s="103">
        <v>0</v>
      </c>
      <c r="P135" s="182">
        <v>0</v>
      </c>
      <c r="Q135" s="185">
        <v>0</v>
      </c>
      <c r="R135" s="103">
        <v>0</v>
      </c>
      <c r="S135" s="182">
        <v>0</v>
      </c>
      <c r="T135" s="185">
        <v>0</v>
      </c>
      <c r="U135" s="103">
        <v>0</v>
      </c>
      <c r="V135" s="182">
        <v>0</v>
      </c>
      <c r="W135" s="185">
        <v>0</v>
      </c>
      <c r="X135" s="103">
        <v>0</v>
      </c>
      <c r="Y135" s="182">
        <v>0</v>
      </c>
      <c r="Z135" s="185">
        <v>0</v>
      </c>
      <c r="AA135" s="103">
        <v>0</v>
      </c>
      <c r="AB135" s="182">
        <v>0</v>
      </c>
      <c r="AC135" s="185">
        <v>0</v>
      </c>
      <c r="AD135" s="103">
        <v>0</v>
      </c>
      <c r="AE135" s="182">
        <v>0</v>
      </c>
      <c r="AF135" s="185">
        <v>0</v>
      </c>
      <c r="AG135" s="103">
        <v>0</v>
      </c>
      <c r="AH135" s="182">
        <v>0</v>
      </c>
      <c r="AI135" s="185">
        <v>0</v>
      </c>
      <c r="AJ135" s="103">
        <v>0</v>
      </c>
      <c r="AK135" s="182">
        <v>0</v>
      </c>
      <c r="AL135" s="185">
        <v>0</v>
      </c>
      <c r="AM135" s="103">
        <v>0</v>
      </c>
      <c r="AN135" s="182">
        <v>0</v>
      </c>
      <c r="AO135" s="185">
        <v>0</v>
      </c>
      <c r="AP135" s="103">
        <v>0</v>
      </c>
      <c r="AQ135" s="182">
        <v>0</v>
      </c>
      <c r="AR135" s="185">
        <v>0</v>
      </c>
      <c r="AS135" s="103">
        <v>1436389.8149999999</v>
      </c>
      <c r="AT135" s="182">
        <v>1785889.3540000001</v>
      </c>
      <c r="AU135" s="185">
        <v>124.33180292356781</v>
      </c>
      <c r="AV135" s="103">
        <v>10307000</v>
      </c>
      <c r="AW135" s="182">
        <v>9845934</v>
      </c>
      <c r="AX135" s="185">
        <v>95.526671194333943</v>
      </c>
      <c r="AY135" s="103">
        <v>15411739</v>
      </c>
      <c r="AZ135" s="182">
        <v>9419545.5999999996</v>
      </c>
      <c r="BA135" s="185">
        <v>61.119290950878415</v>
      </c>
      <c r="BB135" s="103">
        <v>27460533</v>
      </c>
      <c r="BC135" s="182">
        <v>14608409</v>
      </c>
      <c r="BD135" s="185">
        <v>53.197834870867226</v>
      </c>
      <c r="BE135" s="103">
        <v>84268</v>
      </c>
      <c r="BF135" s="182">
        <v>387694</v>
      </c>
      <c r="BG135" s="185">
        <v>460.07262543314187</v>
      </c>
      <c r="BH135" s="103">
        <v>14803807.355</v>
      </c>
      <c r="BI135" s="182">
        <v>2304000</v>
      </c>
      <c r="BJ135" s="185">
        <v>15.563563782946835</v>
      </c>
      <c r="BK135" s="103">
        <v>6504772</v>
      </c>
      <c r="BL135" s="182">
        <v>15585196</v>
      </c>
      <c r="BM135" s="185">
        <v>239.5963455752177</v>
      </c>
      <c r="BN135" s="103">
        <v>23429000</v>
      </c>
      <c r="BO135" s="182">
        <v>11543106</v>
      </c>
      <c r="BP135" s="185">
        <v>49.268453625848309</v>
      </c>
      <c r="BQ135" s="103">
        <v>1200000</v>
      </c>
      <c r="BR135" s="182">
        <v>447415</v>
      </c>
      <c r="BS135" s="185">
        <v>37.28458333333333</v>
      </c>
      <c r="BT135" s="103">
        <v>11000000</v>
      </c>
      <c r="BU135" s="182">
        <v>21930478.215</v>
      </c>
      <c r="BV135" s="185">
        <v>199.36798377272726</v>
      </c>
      <c r="BW135" s="103">
        <v>200000</v>
      </c>
      <c r="BX135" s="182">
        <v>14746757.287</v>
      </c>
      <c r="BY135" s="185">
        <v>7373.3786435000002</v>
      </c>
      <c r="BZ135" s="103">
        <v>59120360</v>
      </c>
      <c r="CA135" s="182">
        <v>35602479.347000003</v>
      </c>
      <c r="CB135" s="185">
        <v>60.220335848766823</v>
      </c>
      <c r="CC135" s="103">
        <v>54529965</v>
      </c>
      <c r="CD135" s="182">
        <v>48500068.566</v>
      </c>
      <c r="CE135" s="185">
        <v>88.942049689560591</v>
      </c>
    </row>
    <row r="136" spans="1:83" ht="14.1" customHeight="1" x14ac:dyDescent="0.2">
      <c r="A136" s="384" t="s">
        <v>170</v>
      </c>
      <c r="B136" s="396" t="s">
        <v>554</v>
      </c>
      <c r="C136" s="183">
        <v>0</v>
      </c>
      <c r="D136" s="181">
        <v>0</v>
      </c>
      <c r="E136" s="185">
        <v>0</v>
      </c>
      <c r="F136" s="183">
        <v>0</v>
      </c>
      <c r="G136" s="181">
        <v>0</v>
      </c>
      <c r="H136" s="185">
        <v>0</v>
      </c>
      <c r="I136" s="183">
        <v>0</v>
      </c>
      <c r="J136" s="181">
        <v>0</v>
      </c>
      <c r="K136" s="185">
        <v>0</v>
      </c>
      <c r="L136" s="183">
        <v>0</v>
      </c>
      <c r="M136" s="181">
        <v>0</v>
      </c>
      <c r="N136" s="185">
        <v>0</v>
      </c>
      <c r="O136" s="183">
        <v>0</v>
      </c>
      <c r="P136" s="181">
        <v>0</v>
      </c>
      <c r="Q136" s="185">
        <v>0</v>
      </c>
      <c r="R136" s="183">
        <v>0</v>
      </c>
      <c r="S136" s="181">
        <v>0</v>
      </c>
      <c r="T136" s="185">
        <v>0</v>
      </c>
      <c r="U136" s="183">
        <v>0</v>
      </c>
      <c r="V136" s="181">
        <v>0</v>
      </c>
      <c r="W136" s="185">
        <v>0</v>
      </c>
      <c r="X136" s="183">
        <v>0</v>
      </c>
      <c r="Y136" s="181">
        <v>0</v>
      </c>
      <c r="Z136" s="185">
        <v>0</v>
      </c>
      <c r="AA136" s="183">
        <v>0</v>
      </c>
      <c r="AB136" s="181">
        <v>0</v>
      </c>
      <c r="AC136" s="185">
        <v>0</v>
      </c>
      <c r="AD136" s="183">
        <v>0</v>
      </c>
      <c r="AE136" s="181">
        <v>0</v>
      </c>
      <c r="AF136" s="185">
        <v>0</v>
      </c>
      <c r="AG136" s="183">
        <v>0</v>
      </c>
      <c r="AH136" s="181">
        <v>0</v>
      </c>
      <c r="AI136" s="185">
        <v>0</v>
      </c>
      <c r="AJ136" s="183">
        <v>0</v>
      </c>
      <c r="AK136" s="181">
        <v>0</v>
      </c>
      <c r="AL136" s="185">
        <v>0</v>
      </c>
      <c r="AM136" s="183">
        <v>0</v>
      </c>
      <c r="AN136" s="181">
        <v>0</v>
      </c>
      <c r="AO136" s="185">
        <v>0</v>
      </c>
      <c r="AP136" s="183">
        <v>0</v>
      </c>
      <c r="AQ136" s="181">
        <v>0</v>
      </c>
      <c r="AR136" s="185">
        <v>0</v>
      </c>
      <c r="AS136" s="183">
        <v>0</v>
      </c>
      <c r="AT136" s="181">
        <v>0</v>
      </c>
      <c r="AU136" s="185">
        <v>0</v>
      </c>
      <c r="AV136" s="183">
        <v>0</v>
      </c>
      <c r="AW136" s="181">
        <v>0</v>
      </c>
      <c r="AX136" s="185">
        <v>0</v>
      </c>
      <c r="AY136" s="183">
        <v>0</v>
      </c>
      <c r="AZ136" s="181">
        <v>0</v>
      </c>
      <c r="BA136" s="185">
        <v>0</v>
      </c>
      <c r="BB136" s="183">
        <v>0</v>
      </c>
      <c r="BC136" s="181">
        <v>0</v>
      </c>
      <c r="BD136" s="185">
        <v>0</v>
      </c>
      <c r="BE136" s="183">
        <v>0</v>
      </c>
      <c r="BF136" s="181">
        <v>0</v>
      </c>
      <c r="BG136" s="185">
        <v>0</v>
      </c>
      <c r="BH136" s="183">
        <v>0</v>
      </c>
      <c r="BI136" s="181">
        <v>0</v>
      </c>
      <c r="BJ136" s="185">
        <v>0</v>
      </c>
      <c r="BK136" s="183">
        <v>0</v>
      </c>
      <c r="BL136" s="181">
        <v>0</v>
      </c>
      <c r="BM136" s="185">
        <v>0</v>
      </c>
      <c r="BN136" s="183">
        <v>0</v>
      </c>
      <c r="BO136" s="181">
        <v>0</v>
      </c>
      <c r="BP136" s="185">
        <v>0</v>
      </c>
      <c r="BQ136" s="183">
        <v>0</v>
      </c>
      <c r="BR136" s="181">
        <v>0</v>
      </c>
      <c r="BS136" s="185">
        <v>0</v>
      </c>
      <c r="BT136" s="183">
        <v>0</v>
      </c>
      <c r="BU136" s="181">
        <v>0</v>
      </c>
      <c r="BV136" s="185">
        <v>0</v>
      </c>
      <c r="BW136" s="183">
        <v>0</v>
      </c>
      <c r="BX136" s="181">
        <v>0</v>
      </c>
      <c r="BY136" s="185">
        <v>0</v>
      </c>
      <c r="BZ136" s="183">
        <v>0</v>
      </c>
      <c r="CA136" s="181">
        <v>0</v>
      </c>
      <c r="CB136" s="185">
        <v>0</v>
      </c>
      <c r="CC136" s="183">
        <v>0</v>
      </c>
      <c r="CD136" s="181">
        <v>0</v>
      </c>
      <c r="CE136" s="185">
        <v>0</v>
      </c>
    </row>
    <row r="137" spans="1:83" ht="14.1" customHeight="1" x14ac:dyDescent="0.2">
      <c r="A137" s="384" t="s">
        <v>171</v>
      </c>
      <c r="B137" s="396" t="s">
        <v>395</v>
      </c>
      <c r="C137" s="103">
        <v>4954932.8</v>
      </c>
      <c r="D137" s="182">
        <v>2348551.2999999998</v>
      </c>
      <c r="E137" s="185">
        <v>47.398247257763011</v>
      </c>
      <c r="F137" s="103">
        <v>8113596</v>
      </c>
      <c r="G137" s="182">
        <v>1769506.6</v>
      </c>
      <c r="H137" s="185">
        <v>21.809153425928528</v>
      </c>
      <c r="I137" s="103">
        <v>10920117</v>
      </c>
      <c r="J137" s="182">
        <v>1207104</v>
      </c>
      <c r="K137" s="185">
        <v>11.053947498914161</v>
      </c>
      <c r="L137" s="103">
        <v>6396023</v>
      </c>
      <c r="M137" s="182">
        <v>6046960</v>
      </c>
      <c r="N137" s="185">
        <v>94.542499299955622</v>
      </c>
      <c r="O137" s="103">
        <v>21013500</v>
      </c>
      <c r="P137" s="182">
        <v>17776794.449999999</v>
      </c>
      <c r="Q137" s="185">
        <v>84.597018345349412</v>
      </c>
      <c r="R137" s="103">
        <v>6898599.0999999996</v>
      </c>
      <c r="S137" s="182">
        <v>7903381</v>
      </c>
      <c r="T137" s="185">
        <v>114.5650136416827</v>
      </c>
      <c r="U137" s="103">
        <v>14143846.200000001</v>
      </c>
      <c r="V137" s="182">
        <v>18491378.200000003</v>
      </c>
      <c r="W137" s="185">
        <v>130.7379756434286</v>
      </c>
      <c r="X137" s="103">
        <v>18270924</v>
      </c>
      <c r="Y137" s="182">
        <v>12927546</v>
      </c>
      <c r="Z137" s="185">
        <v>70.75474672216906</v>
      </c>
      <c r="AA137" s="103">
        <v>23016827</v>
      </c>
      <c r="AB137" s="182">
        <v>47928525</v>
      </c>
      <c r="AC137" s="185">
        <v>208.23254656256486</v>
      </c>
      <c r="AD137" s="103">
        <v>27226000</v>
      </c>
      <c r="AE137" s="182">
        <v>12019203.322000001</v>
      </c>
      <c r="AF137" s="185">
        <v>44.146049078087124</v>
      </c>
      <c r="AG137" s="103">
        <v>4722300</v>
      </c>
      <c r="AH137" s="182">
        <v>2428614.9879999999</v>
      </c>
      <c r="AI137" s="185">
        <v>51.428646803464403</v>
      </c>
      <c r="AJ137" s="103">
        <v>51727521</v>
      </c>
      <c r="AK137" s="182">
        <v>51682380.138000004</v>
      </c>
      <c r="AL137" s="185">
        <v>99.912733374560915</v>
      </c>
      <c r="AM137" s="103">
        <v>1720800</v>
      </c>
      <c r="AN137" s="182">
        <v>1359560.6060000001</v>
      </c>
      <c r="AO137" s="185">
        <v>79.007473616922368</v>
      </c>
      <c r="AP137" s="103">
        <v>2766388</v>
      </c>
      <c r="AQ137" s="182">
        <v>681422.35900000005</v>
      </c>
      <c r="AR137" s="185">
        <v>24.632204846174872</v>
      </c>
      <c r="AS137" s="103">
        <v>1961368.4719999991</v>
      </c>
      <c r="AT137" s="182">
        <v>961108.47100000002</v>
      </c>
      <c r="AU137" s="185">
        <v>49.001933329741036</v>
      </c>
      <c r="AV137" s="103">
        <v>1500000</v>
      </c>
      <c r="AW137" s="182">
        <v>907108</v>
      </c>
      <c r="AX137" s="185">
        <v>60.473866666666666</v>
      </c>
      <c r="AY137" s="103">
        <v>1863932</v>
      </c>
      <c r="AZ137" s="182">
        <v>1635524.9</v>
      </c>
      <c r="BA137" s="185">
        <v>87.745953178549428</v>
      </c>
      <c r="BB137" s="103">
        <v>2600000</v>
      </c>
      <c r="BC137" s="182">
        <v>1902469</v>
      </c>
      <c r="BD137" s="185">
        <v>73.171884615384613</v>
      </c>
      <c r="BE137" s="103">
        <v>647200</v>
      </c>
      <c r="BF137" s="182">
        <v>361842</v>
      </c>
      <c r="BG137" s="185">
        <v>55.908838071693445</v>
      </c>
      <c r="BH137" s="103">
        <v>900000</v>
      </c>
      <c r="BI137" s="182">
        <v>1270376.983</v>
      </c>
      <c r="BJ137" s="185">
        <v>141.15299811111112</v>
      </c>
      <c r="BK137" s="103">
        <v>0</v>
      </c>
      <c r="BL137" s="182">
        <v>1362062</v>
      </c>
      <c r="BM137" s="185">
        <v>0</v>
      </c>
      <c r="BN137" s="103">
        <v>919800</v>
      </c>
      <c r="BO137" s="182">
        <v>919800</v>
      </c>
      <c r="BP137" s="185">
        <v>100</v>
      </c>
      <c r="BQ137" s="103">
        <v>0</v>
      </c>
      <c r="BR137" s="182">
        <v>168928714</v>
      </c>
      <c r="BS137" s="185">
        <v>0</v>
      </c>
      <c r="BT137" s="103">
        <v>6380255.2029999997</v>
      </c>
      <c r="BU137" s="182">
        <v>6057113.8659999995</v>
      </c>
      <c r="BV137" s="185">
        <v>94.935291352482906</v>
      </c>
      <c r="BW137" s="103">
        <v>0</v>
      </c>
      <c r="BX137" s="182">
        <v>0</v>
      </c>
      <c r="BY137" s="185">
        <v>0</v>
      </c>
      <c r="BZ137" s="103">
        <v>6956568.8269999996</v>
      </c>
      <c r="CA137" s="182">
        <v>20200000</v>
      </c>
      <c r="CB137" s="185">
        <v>290.37303449941129</v>
      </c>
      <c r="CC137" s="103">
        <v>1045000</v>
      </c>
      <c r="CD137" s="182">
        <v>0</v>
      </c>
      <c r="CE137" s="185">
        <v>0</v>
      </c>
    </row>
    <row r="138" spans="1:83" ht="14.1" customHeight="1" x14ac:dyDescent="0.2">
      <c r="A138" s="384" t="s">
        <v>172</v>
      </c>
      <c r="B138" s="396" t="s">
        <v>173</v>
      </c>
      <c r="C138" s="103">
        <v>0</v>
      </c>
      <c r="D138" s="182">
        <v>0</v>
      </c>
      <c r="E138" s="185">
        <v>0</v>
      </c>
      <c r="F138" s="103">
        <v>0</v>
      </c>
      <c r="G138" s="182">
        <v>0</v>
      </c>
      <c r="H138" s="185">
        <v>0</v>
      </c>
      <c r="I138" s="103">
        <v>0</v>
      </c>
      <c r="J138" s="182">
        <v>0</v>
      </c>
      <c r="K138" s="185">
        <v>0</v>
      </c>
      <c r="L138" s="103">
        <v>0</v>
      </c>
      <c r="M138" s="182">
        <v>0</v>
      </c>
      <c r="N138" s="185">
        <v>0</v>
      </c>
      <c r="O138" s="103">
        <v>0</v>
      </c>
      <c r="P138" s="182">
        <v>0</v>
      </c>
      <c r="Q138" s="185">
        <v>0</v>
      </c>
      <c r="R138" s="103">
        <v>0</v>
      </c>
      <c r="S138" s="182">
        <v>190000</v>
      </c>
      <c r="T138" s="185">
        <v>0</v>
      </c>
      <c r="U138" s="103">
        <v>600000</v>
      </c>
      <c r="V138" s="182">
        <v>600000</v>
      </c>
      <c r="W138" s="185">
        <v>100</v>
      </c>
      <c r="X138" s="103">
        <v>600000</v>
      </c>
      <c r="Y138" s="182">
        <v>400000</v>
      </c>
      <c r="Z138" s="185">
        <v>66.666666666666657</v>
      </c>
      <c r="AA138" s="103">
        <v>750000</v>
      </c>
      <c r="AB138" s="182">
        <v>500000</v>
      </c>
      <c r="AC138" s="185">
        <v>66.666666666666657</v>
      </c>
      <c r="AD138" s="103">
        <v>900000</v>
      </c>
      <c r="AE138" s="182">
        <v>600000</v>
      </c>
      <c r="AF138" s="185">
        <v>66.666666666666657</v>
      </c>
      <c r="AG138" s="103">
        <v>990000</v>
      </c>
      <c r="AH138" s="182">
        <v>660000</v>
      </c>
      <c r="AI138" s="185">
        <v>66.666666666666657</v>
      </c>
      <c r="AJ138" s="103">
        <v>600000</v>
      </c>
      <c r="AK138" s="182">
        <v>1142444.4450000001</v>
      </c>
      <c r="AL138" s="185">
        <v>190.40740750000001</v>
      </c>
      <c r="AM138" s="103">
        <v>711000</v>
      </c>
      <c r="AN138" s="182">
        <v>710777.77800000005</v>
      </c>
      <c r="AO138" s="185">
        <v>99.968745147679329</v>
      </c>
      <c r="AP138" s="103">
        <v>1696000</v>
      </c>
      <c r="AQ138" s="182">
        <v>753777.77800000005</v>
      </c>
      <c r="AR138" s="185">
        <v>44.444444457547171</v>
      </c>
      <c r="AS138" s="103">
        <v>1800000</v>
      </c>
      <c r="AT138" s="182">
        <v>799740</v>
      </c>
      <c r="AU138" s="185">
        <v>44.43</v>
      </c>
      <c r="AV138" s="103">
        <v>1500000</v>
      </c>
      <c r="AW138" s="182">
        <v>666667</v>
      </c>
      <c r="AX138" s="185">
        <v>44.444466666666663</v>
      </c>
      <c r="AY138" s="103">
        <v>1800000</v>
      </c>
      <c r="AZ138" s="182">
        <v>700000</v>
      </c>
      <c r="BA138" s="185">
        <v>38.888888888888893</v>
      </c>
      <c r="BB138" s="103">
        <v>2600000</v>
      </c>
      <c r="BC138" s="182">
        <v>1215111</v>
      </c>
      <c r="BD138" s="185">
        <v>46.735038461538466</v>
      </c>
      <c r="BE138" s="103">
        <v>500000</v>
      </c>
      <c r="BF138" s="182">
        <v>166667</v>
      </c>
      <c r="BG138" s="185">
        <v>33.333400000000005</v>
      </c>
      <c r="BH138" s="103">
        <v>0</v>
      </c>
      <c r="BI138" s="182">
        <v>41666.665999999997</v>
      </c>
      <c r="BJ138" s="185">
        <v>0</v>
      </c>
      <c r="BK138" s="103">
        <v>0</v>
      </c>
      <c r="BL138" s="182">
        <v>1362062</v>
      </c>
      <c r="BM138" s="185">
        <v>0</v>
      </c>
      <c r="BN138" s="103">
        <v>0</v>
      </c>
      <c r="BO138" s="182">
        <v>0</v>
      </c>
      <c r="BP138" s="185">
        <v>0</v>
      </c>
      <c r="BQ138" s="103">
        <v>0</v>
      </c>
      <c r="BR138" s="182">
        <v>0</v>
      </c>
      <c r="BS138" s="185">
        <v>0</v>
      </c>
      <c r="BT138" s="103">
        <v>0</v>
      </c>
      <c r="BU138" s="182">
        <v>0</v>
      </c>
      <c r="BV138" s="185">
        <v>0</v>
      </c>
      <c r="BW138" s="103">
        <v>0</v>
      </c>
      <c r="BX138" s="182">
        <v>0</v>
      </c>
      <c r="BY138" s="185">
        <v>0</v>
      </c>
      <c r="BZ138" s="103">
        <v>0</v>
      </c>
      <c r="CA138" s="182">
        <v>0</v>
      </c>
      <c r="CB138" s="185">
        <v>0</v>
      </c>
      <c r="CC138" s="103">
        <v>0</v>
      </c>
      <c r="CD138" s="182">
        <v>0</v>
      </c>
      <c r="CE138" s="185">
        <v>0</v>
      </c>
    </row>
    <row r="139" spans="1:83" ht="14.1" customHeight="1" x14ac:dyDescent="0.2">
      <c r="A139" s="384" t="s">
        <v>174</v>
      </c>
      <c r="B139" s="396" t="s">
        <v>175</v>
      </c>
      <c r="C139" s="103">
        <v>0</v>
      </c>
      <c r="D139" s="182">
        <v>0</v>
      </c>
      <c r="E139" s="185">
        <v>0</v>
      </c>
      <c r="F139" s="103">
        <v>0</v>
      </c>
      <c r="G139" s="182">
        <v>0</v>
      </c>
      <c r="H139" s="185">
        <v>0</v>
      </c>
      <c r="I139" s="103">
        <v>0</v>
      </c>
      <c r="J139" s="182">
        <v>0</v>
      </c>
      <c r="K139" s="185">
        <v>0</v>
      </c>
      <c r="L139" s="103">
        <v>0</v>
      </c>
      <c r="M139" s="182">
        <v>0</v>
      </c>
      <c r="N139" s="185">
        <v>0</v>
      </c>
      <c r="O139" s="103">
        <v>0</v>
      </c>
      <c r="P139" s="182">
        <v>0</v>
      </c>
      <c r="Q139" s="185">
        <v>0</v>
      </c>
      <c r="R139" s="103">
        <v>0</v>
      </c>
      <c r="S139" s="182">
        <v>3009843</v>
      </c>
      <c r="T139" s="185">
        <v>0</v>
      </c>
      <c r="U139" s="103">
        <v>6743700</v>
      </c>
      <c r="V139" s="182">
        <v>5668383.7999999998</v>
      </c>
      <c r="W139" s="185">
        <v>84.054507169654642</v>
      </c>
      <c r="X139" s="103">
        <v>10071103</v>
      </c>
      <c r="Y139" s="182">
        <v>7451893</v>
      </c>
      <c r="Z139" s="185">
        <v>73.992818860059316</v>
      </c>
      <c r="AA139" s="103">
        <v>7597002</v>
      </c>
      <c r="AB139" s="182">
        <v>6578682</v>
      </c>
      <c r="AC139" s="185">
        <v>86.59576501361984</v>
      </c>
      <c r="AD139" s="103">
        <v>3393000</v>
      </c>
      <c r="AE139" s="182">
        <v>2658180.1320000002</v>
      </c>
      <c r="AF139" s="185">
        <v>78.343063129973473</v>
      </c>
      <c r="AG139" s="103">
        <v>3732300</v>
      </c>
      <c r="AH139" s="182">
        <v>1768614.9879999999</v>
      </c>
      <c r="AI139" s="185">
        <v>47.386731720386891</v>
      </c>
      <c r="AJ139" s="103">
        <v>4068000</v>
      </c>
      <c r="AK139" s="182">
        <v>1839862.6</v>
      </c>
      <c r="AL139" s="185">
        <v>45.227694198623404</v>
      </c>
      <c r="AM139" s="103">
        <v>0</v>
      </c>
      <c r="AN139" s="182">
        <v>0</v>
      </c>
      <c r="AO139" s="185">
        <v>0</v>
      </c>
      <c r="AP139" s="103">
        <v>0</v>
      </c>
      <c r="AQ139" s="182">
        <v>0</v>
      </c>
      <c r="AR139" s="185">
        <v>0</v>
      </c>
      <c r="AS139" s="103">
        <v>161368.47199999914</v>
      </c>
      <c r="AT139" s="182">
        <v>161368.47099999999</v>
      </c>
      <c r="AU139" s="185">
        <v>99.999999380300792</v>
      </c>
      <c r="AV139" s="103">
        <v>0</v>
      </c>
      <c r="AW139" s="182">
        <v>0</v>
      </c>
      <c r="AX139" s="185">
        <v>0</v>
      </c>
      <c r="AY139" s="103">
        <v>0</v>
      </c>
      <c r="AZ139" s="182">
        <v>0</v>
      </c>
      <c r="BA139" s="185">
        <v>0</v>
      </c>
      <c r="BB139" s="103">
        <v>0</v>
      </c>
      <c r="BC139" s="182">
        <v>0</v>
      </c>
      <c r="BD139" s="185">
        <v>0</v>
      </c>
      <c r="BE139" s="103">
        <v>0</v>
      </c>
      <c r="BF139" s="182">
        <v>0</v>
      </c>
      <c r="BG139" s="185">
        <v>0</v>
      </c>
      <c r="BH139" s="103">
        <v>0</v>
      </c>
      <c r="BI139" s="182">
        <v>0</v>
      </c>
      <c r="BJ139" s="185">
        <v>0</v>
      </c>
      <c r="BK139" s="103">
        <v>0</v>
      </c>
      <c r="BL139" s="182">
        <v>0</v>
      </c>
      <c r="BM139" s="185">
        <v>0</v>
      </c>
      <c r="BN139" s="103">
        <v>0</v>
      </c>
      <c r="BO139" s="182">
        <v>0</v>
      </c>
      <c r="BP139" s="185">
        <v>0</v>
      </c>
      <c r="BQ139" s="103">
        <v>0</v>
      </c>
      <c r="BR139" s="182">
        <v>0</v>
      </c>
      <c r="BS139" s="185">
        <v>0</v>
      </c>
      <c r="BT139" s="103">
        <v>0</v>
      </c>
      <c r="BU139" s="182">
        <v>0</v>
      </c>
      <c r="BV139" s="185">
        <v>0</v>
      </c>
      <c r="BW139" s="103">
        <v>0</v>
      </c>
      <c r="BX139" s="182">
        <v>0</v>
      </c>
      <c r="BY139" s="185">
        <v>0</v>
      </c>
      <c r="BZ139" s="103">
        <v>0</v>
      </c>
      <c r="CA139" s="182">
        <v>0</v>
      </c>
      <c r="CB139" s="185">
        <v>0</v>
      </c>
      <c r="CC139" s="103">
        <v>0</v>
      </c>
      <c r="CD139" s="182">
        <v>0</v>
      </c>
      <c r="CE139" s="185">
        <v>0</v>
      </c>
    </row>
    <row r="140" spans="1:83" ht="14.1" customHeight="1" x14ac:dyDescent="0.2">
      <c r="A140" s="384" t="s">
        <v>176</v>
      </c>
      <c r="B140" s="396" t="s">
        <v>177</v>
      </c>
      <c r="C140" s="103">
        <v>0</v>
      </c>
      <c r="D140" s="182">
        <v>0</v>
      </c>
      <c r="E140" s="185">
        <v>0</v>
      </c>
      <c r="F140" s="103">
        <v>0</v>
      </c>
      <c r="G140" s="182">
        <v>0</v>
      </c>
      <c r="H140" s="185">
        <v>0</v>
      </c>
      <c r="I140" s="103">
        <v>0</v>
      </c>
      <c r="J140" s="182">
        <v>0</v>
      </c>
      <c r="K140" s="185">
        <v>0</v>
      </c>
      <c r="L140" s="103">
        <v>0</v>
      </c>
      <c r="M140" s="182">
        <v>0</v>
      </c>
      <c r="N140" s="185">
        <v>0</v>
      </c>
      <c r="O140" s="103">
        <v>0</v>
      </c>
      <c r="P140" s="182">
        <v>0</v>
      </c>
      <c r="Q140" s="185">
        <v>0</v>
      </c>
      <c r="R140" s="103">
        <v>0</v>
      </c>
      <c r="S140" s="182">
        <v>0</v>
      </c>
      <c r="T140" s="185">
        <v>0</v>
      </c>
      <c r="U140" s="103">
        <v>2563595.2999999998</v>
      </c>
      <c r="V140" s="182">
        <v>2563295</v>
      </c>
      <c r="W140" s="185">
        <v>99.988285982580805</v>
      </c>
      <c r="X140" s="103">
        <v>0</v>
      </c>
      <c r="Y140" s="182">
        <v>569500</v>
      </c>
      <c r="Z140" s="185">
        <v>0</v>
      </c>
      <c r="AA140" s="103">
        <v>10000000</v>
      </c>
      <c r="AB140" s="182">
        <v>39426672</v>
      </c>
      <c r="AC140" s="185">
        <v>394.26671999999996</v>
      </c>
      <c r="AD140" s="103">
        <v>20926000</v>
      </c>
      <c r="AE140" s="182">
        <v>8761023.1899999995</v>
      </c>
      <c r="AF140" s="185">
        <v>41.866688282519348</v>
      </c>
      <c r="AG140" s="103">
        <v>0</v>
      </c>
      <c r="AH140" s="182">
        <v>0</v>
      </c>
      <c r="AI140" s="185">
        <v>0</v>
      </c>
      <c r="AJ140" s="103">
        <v>47059521</v>
      </c>
      <c r="AK140" s="182">
        <v>48700073.093000002</v>
      </c>
      <c r="AL140" s="185">
        <v>103.4861215289463</v>
      </c>
      <c r="AM140" s="103">
        <v>1009800</v>
      </c>
      <c r="AN140" s="182">
        <v>648782.82799999998</v>
      </c>
      <c r="AO140" s="185">
        <v>64.248646068528416</v>
      </c>
      <c r="AP140" s="103">
        <v>1070388</v>
      </c>
      <c r="AQ140" s="182">
        <v>-72355.418999999994</v>
      </c>
      <c r="AR140" s="185">
        <v>-6.7597374970571416</v>
      </c>
      <c r="AS140" s="103">
        <v>0</v>
      </c>
      <c r="AT140" s="182">
        <v>0</v>
      </c>
      <c r="AU140" s="185">
        <v>0</v>
      </c>
      <c r="AV140" s="103">
        <v>0</v>
      </c>
      <c r="AW140" s="182">
        <v>240441</v>
      </c>
      <c r="AX140" s="185">
        <v>0</v>
      </c>
      <c r="AY140" s="103">
        <v>63932</v>
      </c>
      <c r="AZ140" s="182">
        <v>935524.9</v>
      </c>
      <c r="BA140" s="185">
        <v>1463.3124257023087</v>
      </c>
      <c r="BB140" s="103">
        <v>0</v>
      </c>
      <c r="BC140" s="182">
        <v>687358</v>
      </c>
      <c r="BD140" s="185">
        <v>0</v>
      </c>
      <c r="BE140" s="103">
        <v>0</v>
      </c>
      <c r="BF140" s="182">
        <v>815</v>
      </c>
      <c r="BG140" s="185">
        <v>0</v>
      </c>
      <c r="BH140" s="103">
        <v>0</v>
      </c>
      <c r="BI140" s="182">
        <v>0</v>
      </c>
      <c r="BJ140" s="185">
        <v>0</v>
      </c>
      <c r="BK140" s="103">
        <v>0</v>
      </c>
      <c r="BL140" s="182">
        <v>0</v>
      </c>
      <c r="BM140" s="185">
        <v>0</v>
      </c>
      <c r="BN140" s="103">
        <v>0</v>
      </c>
      <c r="BO140" s="182">
        <v>0</v>
      </c>
      <c r="BP140" s="185">
        <v>0</v>
      </c>
      <c r="BQ140" s="103">
        <v>0</v>
      </c>
      <c r="BR140" s="182">
        <v>0</v>
      </c>
      <c r="BS140" s="185">
        <v>0</v>
      </c>
      <c r="BT140" s="103">
        <v>0</v>
      </c>
      <c r="BU140" s="182">
        <v>3661.7530000000002</v>
      </c>
      <c r="BV140" s="185">
        <v>0</v>
      </c>
      <c r="BW140" s="103">
        <v>0</v>
      </c>
      <c r="BX140" s="182">
        <v>0</v>
      </c>
      <c r="BY140" s="185">
        <v>0</v>
      </c>
      <c r="BZ140" s="103">
        <v>0</v>
      </c>
      <c r="CA140" s="182">
        <v>0</v>
      </c>
      <c r="CB140" s="185">
        <v>0</v>
      </c>
      <c r="CC140" s="103">
        <v>0</v>
      </c>
      <c r="CD140" s="182">
        <v>0</v>
      </c>
      <c r="CE140" s="185">
        <v>0</v>
      </c>
    </row>
    <row r="141" spans="1:83" ht="14.1" customHeight="1" x14ac:dyDescent="0.2">
      <c r="A141" s="384" t="s">
        <v>178</v>
      </c>
      <c r="B141" s="396" t="s">
        <v>179</v>
      </c>
      <c r="C141" s="103">
        <v>1117217</v>
      </c>
      <c r="D141" s="182">
        <v>250000</v>
      </c>
      <c r="E141" s="185">
        <v>22.37703149880462</v>
      </c>
      <c r="F141" s="103">
        <v>1794986</v>
      </c>
      <c r="G141" s="182">
        <v>0</v>
      </c>
      <c r="H141" s="185">
        <v>0</v>
      </c>
      <c r="I141" s="103">
        <v>500000</v>
      </c>
      <c r="J141" s="182">
        <v>0</v>
      </c>
      <c r="K141" s="185">
        <v>0</v>
      </c>
      <c r="L141" s="103">
        <v>0</v>
      </c>
      <c r="M141" s="182">
        <v>0</v>
      </c>
      <c r="N141" s="185">
        <v>0</v>
      </c>
      <c r="O141" s="103">
        <v>0</v>
      </c>
      <c r="P141" s="182">
        <v>0</v>
      </c>
      <c r="Q141" s="185">
        <v>0</v>
      </c>
      <c r="R141" s="103">
        <v>0</v>
      </c>
      <c r="S141" s="182">
        <v>0</v>
      </c>
      <c r="T141" s="185">
        <v>0</v>
      </c>
      <c r="U141" s="103">
        <v>2142560</v>
      </c>
      <c r="V141" s="182">
        <v>2142560</v>
      </c>
      <c r="W141" s="185">
        <v>100</v>
      </c>
      <c r="X141" s="103">
        <v>2395000</v>
      </c>
      <c r="Y141" s="182">
        <v>-8852</v>
      </c>
      <c r="Z141" s="185">
        <v>-0.36960334029227554</v>
      </c>
      <c r="AA141" s="103">
        <v>2925220</v>
      </c>
      <c r="AB141" s="182">
        <v>0</v>
      </c>
      <c r="AC141" s="185">
        <v>0</v>
      </c>
      <c r="AD141" s="103">
        <v>0</v>
      </c>
      <c r="AE141" s="182">
        <v>0</v>
      </c>
      <c r="AF141" s="185">
        <v>0</v>
      </c>
      <c r="AG141" s="103">
        <v>0</v>
      </c>
      <c r="AH141" s="182">
        <v>0</v>
      </c>
      <c r="AI141" s="185">
        <v>0</v>
      </c>
      <c r="AJ141" s="103">
        <v>0</v>
      </c>
      <c r="AK141" s="182">
        <v>0</v>
      </c>
      <c r="AL141" s="185">
        <v>0</v>
      </c>
      <c r="AM141" s="103">
        <v>0</v>
      </c>
      <c r="AN141" s="182">
        <v>0</v>
      </c>
      <c r="AO141" s="185">
        <v>0</v>
      </c>
      <c r="AP141" s="103">
        <v>0</v>
      </c>
      <c r="AQ141" s="182">
        <v>0</v>
      </c>
      <c r="AR141" s="185">
        <v>0</v>
      </c>
      <c r="AS141" s="103">
        <v>0</v>
      </c>
      <c r="AT141" s="182">
        <v>0</v>
      </c>
      <c r="AU141" s="185">
        <v>0</v>
      </c>
      <c r="AV141" s="103">
        <v>0</v>
      </c>
      <c r="AW141" s="182">
        <v>0</v>
      </c>
      <c r="AX141" s="185">
        <v>0</v>
      </c>
      <c r="AY141" s="103">
        <v>0</v>
      </c>
      <c r="AZ141" s="182">
        <v>0</v>
      </c>
      <c r="BA141" s="185">
        <v>0</v>
      </c>
      <c r="BB141" s="103">
        <v>0</v>
      </c>
      <c r="BC141" s="182">
        <v>0</v>
      </c>
      <c r="BD141" s="185">
        <v>0</v>
      </c>
      <c r="BE141" s="103">
        <v>0</v>
      </c>
      <c r="BF141" s="182">
        <v>0</v>
      </c>
      <c r="BG141" s="185">
        <v>0</v>
      </c>
      <c r="BH141" s="103">
        <v>0</v>
      </c>
      <c r="BI141" s="182">
        <v>0</v>
      </c>
      <c r="BJ141" s="185">
        <v>0</v>
      </c>
      <c r="BK141" s="103">
        <v>0</v>
      </c>
      <c r="BL141" s="182">
        <v>0</v>
      </c>
      <c r="BM141" s="185">
        <v>0</v>
      </c>
      <c r="BN141" s="103">
        <v>0</v>
      </c>
      <c r="BO141" s="182">
        <v>0</v>
      </c>
      <c r="BP141" s="185">
        <v>0</v>
      </c>
      <c r="BQ141" s="103">
        <v>0</v>
      </c>
      <c r="BR141" s="182">
        <v>0</v>
      </c>
      <c r="BS141" s="185">
        <v>0</v>
      </c>
      <c r="BT141" s="103">
        <v>0</v>
      </c>
      <c r="BU141" s="182">
        <v>0</v>
      </c>
      <c r="BV141" s="185">
        <v>0</v>
      </c>
      <c r="BW141" s="103">
        <v>0</v>
      </c>
      <c r="BX141" s="182">
        <v>0</v>
      </c>
      <c r="BY141" s="185">
        <v>0</v>
      </c>
      <c r="BZ141" s="103">
        <v>0</v>
      </c>
      <c r="CA141" s="182">
        <v>0</v>
      </c>
      <c r="CB141" s="185">
        <v>0</v>
      </c>
      <c r="CC141" s="103">
        <v>0</v>
      </c>
      <c r="CD141" s="182">
        <v>0</v>
      </c>
      <c r="CE141" s="185">
        <v>0</v>
      </c>
    </row>
    <row r="142" spans="1:83" ht="14.1" customHeight="1" x14ac:dyDescent="0.2">
      <c r="A142" s="384" t="s">
        <v>180</v>
      </c>
      <c r="B142" s="396" t="s">
        <v>181</v>
      </c>
      <c r="C142" s="103">
        <v>893853</v>
      </c>
      <c r="D142" s="182">
        <v>907418.8</v>
      </c>
      <c r="E142" s="185">
        <v>101.51767684395534</v>
      </c>
      <c r="F142" s="103">
        <v>1485220</v>
      </c>
      <c r="G142" s="182">
        <v>1472906.6</v>
      </c>
      <c r="H142" s="185">
        <v>99.170937638868324</v>
      </c>
      <c r="I142" s="103">
        <v>716117</v>
      </c>
      <c r="J142" s="182">
        <v>671304</v>
      </c>
      <c r="K142" s="185">
        <v>93.742223686911501</v>
      </c>
      <c r="L142" s="103">
        <v>5202000</v>
      </c>
      <c r="M142" s="182">
        <v>5202000</v>
      </c>
      <c r="N142" s="185">
        <v>100</v>
      </c>
      <c r="O142" s="103">
        <v>0</v>
      </c>
      <c r="P142" s="182">
        <v>0</v>
      </c>
      <c r="Q142" s="185">
        <v>0</v>
      </c>
      <c r="R142" s="103">
        <v>0</v>
      </c>
      <c r="S142" s="182">
        <v>0</v>
      </c>
      <c r="T142" s="185">
        <v>0</v>
      </c>
      <c r="U142" s="103">
        <v>0</v>
      </c>
      <c r="V142" s="182">
        <v>0</v>
      </c>
      <c r="W142" s="185">
        <v>0</v>
      </c>
      <c r="X142" s="103">
        <v>0</v>
      </c>
      <c r="Y142" s="182">
        <v>0</v>
      </c>
      <c r="Z142" s="185">
        <v>0</v>
      </c>
      <c r="AA142" s="103">
        <v>0</v>
      </c>
      <c r="AB142" s="182">
        <v>0</v>
      </c>
      <c r="AC142" s="185">
        <v>0</v>
      </c>
      <c r="AD142" s="103">
        <v>0</v>
      </c>
      <c r="AE142" s="182">
        <v>0</v>
      </c>
      <c r="AF142" s="185">
        <v>0</v>
      </c>
      <c r="AG142" s="103">
        <v>0</v>
      </c>
      <c r="AH142" s="182">
        <v>0</v>
      </c>
      <c r="AI142" s="185">
        <v>0</v>
      </c>
      <c r="AJ142" s="103">
        <v>0</v>
      </c>
      <c r="AK142" s="182">
        <v>0</v>
      </c>
      <c r="AL142" s="185">
        <v>0</v>
      </c>
      <c r="AM142" s="103">
        <v>0</v>
      </c>
      <c r="AN142" s="182">
        <v>0</v>
      </c>
      <c r="AO142" s="185">
        <v>0</v>
      </c>
      <c r="AP142" s="103">
        <v>0</v>
      </c>
      <c r="AQ142" s="182">
        <v>0</v>
      </c>
      <c r="AR142" s="185">
        <v>0</v>
      </c>
      <c r="AS142" s="103">
        <v>0</v>
      </c>
      <c r="AT142" s="182">
        <v>0</v>
      </c>
      <c r="AU142" s="185">
        <v>0</v>
      </c>
      <c r="AV142" s="103">
        <v>0</v>
      </c>
      <c r="AW142" s="182">
        <v>0</v>
      </c>
      <c r="AX142" s="185">
        <v>0</v>
      </c>
      <c r="AY142" s="103">
        <v>0</v>
      </c>
      <c r="AZ142" s="182">
        <v>0</v>
      </c>
      <c r="BA142" s="185">
        <v>0</v>
      </c>
      <c r="BB142" s="103">
        <v>0</v>
      </c>
      <c r="BC142" s="182">
        <v>0</v>
      </c>
      <c r="BD142" s="185">
        <v>0</v>
      </c>
      <c r="BE142" s="103">
        <v>0</v>
      </c>
      <c r="BF142" s="182">
        <v>0</v>
      </c>
      <c r="BG142" s="185">
        <v>0</v>
      </c>
      <c r="BH142" s="103">
        <v>0</v>
      </c>
      <c r="BI142" s="182">
        <v>0</v>
      </c>
      <c r="BJ142" s="185">
        <v>0</v>
      </c>
      <c r="BK142" s="103">
        <v>0</v>
      </c>
      <c r="BL142" s="182">
        <v>0</v>
      </c>
      <c r="BM142" s="185">
        <v>0</v>
      </c>
      <c r="BN142" s="103">
        <v>0</v>
      </c>
      <c r="BO142" s="182">
        <v>0</v>
      </c>
      <c r="BP142" s="185">
        <v>0</v>
      </c>
      <c r="BQ142" s="103">
        <v>0</v>
      </c>
      <c r="BR142" s="182">
        <v>0</v>
      </c>
      <c r="BS142" s="185">
        <v>0</v>
      </c>
      <c r="BT142" s="103">
        <v>0</v>
      </c>
      <c r="BU142" s="182">
        <v>0</v>
      </c>
      <c r="BV142" s="185">
        <v>0</v>
      </c>
      <c r="BW142" s="103">
        <v>0</v>
      </c>
      <c r="BX142" s="182">
        <v>0</v>
      </c>
      <c r="BY142" s="185">
        <v>0</v>
      </c>
      <c r="BZ142" s="103">
        <v>0</v>
      </c>
      <c r="CA142" s="182">
        <v>0</v>
      </c>
      <c r="CB142" s="185">
        <v>0</v>
      </c>
      <c r="CC142" s="103">
        <v>0</v>
      </c>
      <c r="CD142" s="182">
        <v>0</v>
      </c>
      <c r="CE142" s="185">
        <v>0</v>
      </c>
    </row>
    <row r="143" spans="1:83" ht="14.1" customHeight="1" x14ac:dyDescent="0.2">
      <c r="A143" s="384" t="s">
        <v>182</v>
      </c>
      <c r="B143" s="396" t="s">
        <v>472</v>
      </c>
      <c r="C143" s="103">
        <v>0</v>
      </c>
      <c r="D143" s="182">
        <v>0</v>
      </c>
      <c r="E143" s="185">
        <v>0</v>
      </c>
      <c r="F143" s="103">
        <v>0</v>
      </c>
      <c r="G143" s="182">
        <v>0</v>
      </c>
      <c r="H143" s="185">
        <v>0</v>
      </c>
      <c r="I143" s="103">
        <v>0</v>
      </c>
      <c r="J143" s="182">
        <v>0</v>
      </c>
      <c r="K143" s="185">
        <v>0</v>
      </c>
      <c r="L143" s="103">
        <v>0</v>
      </c>
      <c r="M143" s="182">
        <v>0</v>
      </c>
      <c r="N143" s="185">
        <v>0</v>
      </c>
      <c r="O143" s="103">
        <v>0</v>
      </c>
      <c r="P143" s="182">
        <v>0</v>
      </c>
      <c r="Q143" s="185">
        <v>0</v>
      </c>
      <c r="R143" s="103">
        <v>0</v>
      </c>
      <c r="S143" s="182">
        <v>0</v>
      </c>
      <c r="T143" s="185">
        <v>0</v>
      </c>
      <c r="U143" s="103">
        <v>0</v>
      </c>
      <c r="V143" s="182">
        <v>0</v>
      </c>
      <c r="W143" s="185">
        <v>0</v>
      </c>
      <c r="X143" s="103">
        <v>0</v>
      </c>
      <c r="Y143" s="182">
        <v>0</v>
      </c>
      <c r="Z143" s="185">
        <v>0</v>
      </c>
      <c r="AA143" s="103">
        <v>0</v>
      </c>
      <c r="AB143" s="182">
        <v>0</v>
      </c>
      <c r="AC143" s="185">
        <v>0</v>
      </c>
      <c r="AD143" s="103">
        <v>0</v>
      </c>
      <c r="AE143" s="182">
        <v>0</v>
      </c>
      <c r="AF143" s="185">
        <v>0</v>
      </c>
      <c r="AG143" s="103">
        <v>0</v>
      </c>
      <c r="AH143" s="182">
        <v>0</v>
      </c>
      <c r="AI143" s="185">
        <v>0</v>
      </c>
      <c r="AJ143" s="103">
        <v>0</v>
      </c>
      <c r="AK143" s="182">
        <v>0</v>
      </c>
      <c r="AL143" s="185">
        <v>0</v>
      </c>
      <c r="AM143" s="103">
        <v>0</v>
      </c>
      <c r="AN143" s="182">
        <v>0</v>
      </c>
      <c r="AO143" s="185">
        <v>0</v>
      </c>
      <c r="AP143" s="103">
        <v>0</v>
      </c>
      <c r="AQ143" s="182">
        <v>0</v>
      </c>
      <c r="AR143" s="185">
        <v>0</v>
      </c>
      <c r="AS143" s="103">
        <v>0</v>
      </c>
      <c r="AT143" s="182">
        <v>0</v>
      </c>
      <c r="AU143" s="185">
        <v>0</v>
      </c>
      <c r="AV143" s="103">
        <v>0</v>
      </c>
      <c r="AW143" s="182">
        <v>0</v>
      </c>
      <c r="AX143" s="185">
        <v>0</v>
      </c>
      <c r="AY143" s="103">
        <v>0</v>
      </c>
      <c r="AZ143" s="182">
        <v>0</v>
      </c>
      <c r="BA143" s="185">
        <v>0</v>
      </c>
      <c r="BB143" s="103">
        <v>0</v>
      </c>
      <c r="BC143" s="182">
        <v>0</v>
      </c>
      <c r="BD143" s="185">
        <v>0</v>
      </c>
      <c r="BE143" s="103">
        <v>0</v>
      </c>
      <c r="BF143" s="182">
        <v>0</v>
      </c>
      <c r="BG143" s="185">
        <v>0</v>
      </c>
      <c r="BH143" s="103">
        <v>0</v>
      </c>
      <c r="BI143" s="182">
        <v>0</v>
      </c>
      <c r="BJ143" s="185">
        <v>0</v>
      </c>
      <c r="BK143" s="103">
        <v>0</v>
      </c>
      <c r="BL143" s="182">
        <v>0</v>
      </c>
      <c r="BM143" s="185">
        <v>0</v>
      </c>
      <c r="BN143" s="103">
        <v>919800</v>
      </c>
      <c r="BO143" s="182">
        <v>919800</v>
      </c>
      <c r="BP143" s="185">
        <v>100</v>
      </c>
      <c r="BQ143" s="103">
        <v>0</v>
      </c>
      <c r="BR143" s="182">
        <v>0</v>
      </c>
      <c r="BS143" s="185">
        <v>0</v>
      </c>
      <c r="BT143" s="103">
        <v>0</v>
      </c>
      <c r="BU143" s="182">
        <v>0</v>
      </c>
      <c r="BV143" s="185">
        <v>0</v>
      </c>
      <c r="BW143" s="103">
        <v>0</v>
      </c>
      <c r="BX143" s="182">
        <v>0</v>
      </c>
      <c r="BY143" s="185">
        <v>0</v>
      </c>
      <c r="BZ143" s="103">
        <v>0</v>
      </c>
      <c r="CA143" s="182">
        <v>0</v>
      </c>
      <c r="CB143" s="185">
        <v>0</v>
      </c>
      <c r="CC143" s="103">
        <v>0</v>
      </c>
      <c r="CD143" s="182">
        <v>0</v>
      </c>
      <c r="CE143" s="185">
        <v>0</v>
      </c>
    </row>
    <row r="144" spans="1:83" ht="14.1" customHeight="1" x14ac:dyDescent="0.2">
      <c r="A144" s="384" t="s">
        <v>183</v>
      </c>
      <c r="B144" s="396" t="s">
        <v>184</v>
      </c>
      <c r="C144" s="103">
        <v>0</v>
      </c>
      <c r="D144" s="182">
        <v>0</v>
      </c>
      <c r="E144" s="185">
        <v>0</v>
      </c>
      <c r="F144" s="103">
        <v>0</v>
      </c>
      <c r="G144" s="182">
        <v>0</v>
      </c>
      <c r="H144" s="185">
        <v>0</v>
      </c>
      <c r="I144" s="103">
        <v>0</v>
      </c>
      <c r="J144" s="182">
        <v>0</v>
      </c>
      <c r="K144" s="185">
        <v>0</v>
      </c>
      <c r="L144" s="103">
        <v>0</v>
      </c>
      <c r="M144" s="182">
        <v>0</v>
      </c>
      <c r="N144" s="185">
        <v>0</v>
      </c>
      <c r="O144" s="103">
        <v>0</v>
      </c>
      <c r="P144" s="182">
        <v>0</v>
      </c>
      <c r="Q144" s="185">
        <v>0</v>
      </c>
      <c r="R144" s="103">
        <v>0</v>
      </c>
      <c r="S144" s="182">
        <v>0</v>
      </c>
      <c r="T144" s="185">
        <v>0</v>
      </c>
      <c r="U144" s="103">
        <v>0</v>
      </c>
      <c r="V144" s="182">
        <v>0</v>
      </c>
      <c r="W144" s="185">
        <v>0</v>
      </c>
      <c r="X144" s="103">
        <v>0</v>
      </c>
      <c r="Y144" s="182">
        <v>0</v>
      </c>
      <c r="Z144" s="185">
        <v>0</v>
      </c>
      <c r="AA144" s="103">
        <v>0</v>
      </c>
      <c r="AB144" s="182">
        <v>0</v>
      </c>
      <c r="AC144" s="185">
        <v>0</v>
      </c>
      <c r="AD144" s="103">
        <v>0</v>
      </c>
      <c r="AE144" s="182">
        <v>0</v>
      </c>
      <c r="AF144" s="185">
        <v>0</v>
      </c>
      <c r="AG144" s="103">
        <v>0</v>
      </c>
      <c r="AH144" s="182">
        <v>0</v>
      </c>
      <c r="AI144" s="185">
        <v>0</v>
      </c>
      <c r="AJ144" s="103">
        <v>0</v>
      </c>
      <c r="AK144" s="182">
        <v>0</v>
      </c>
      <c r="AL144" s="185">
        <v>0</v>
      </c>
      <c r="AM144" s="103">
        <v>0</v>
      </c>
      <c r="AN144" s="182">
        <v>0</v>
      </c>
      <c r="AO144" s="185">
        <v>0</v>
      </c>
      <c r="AP144" s="103">
        <v>0</v>
      </c>
      <c r="AQ144" s="182">
        <v>0</v>
      </c>
      <c r="AR144" s="185">
        <v>0</v>
      </c>
      <c r="AS144" s="103">
        <v>0</v>
      </c>
      <c r="AT144" s="182">
        <v>0</v>
      </c>
      <c r="AU144" s="185">
        <v>0</v>
      </c>
      <c r="AV144" s="103">
        <v>0</v>
      </c>
      <c r="AW144" s="182">
        <v>0</v>
      </c>
      <c r="AX144" s="185">
        <v>0</v>
      </c>
      <c r="AY144" s="103">
        <v>0</v>
      </c>
      <c r="AZ144" s="182">
        <v>0</v>
      </c>
      <c r="BA144" s="185">
        <v>0</v>
      </c>
      <c r="BB144" s="103">
        <v>0</v>
      </c>
      <c r="BC144" s="182">
        <v>0</v>
      </c>
      <c r="BD144" s="185">
        <v>0</v>
      </c>
      <c r="BE144" s="103">
        <v>0</v>
      </c>
      <c r="BF144" s="182">
        <v>0</v>
      </c>
      <c r="BG144" s="185">
        <v>0</v>
      </c>
      <c r="BH144" s="103">
        <v>0</v>
      </c>
      <c r="BI144" s="182">
        <v>0</v>
      </c>
      <c r="BJ144" s="185">
        <v>0</v>
      </c>
      <c r="BK144" s="103">
        <v>0</v>
      </c>
      <c r="BL144" s="182">
        <v>0</v>
      </c>
      <c r="BM144" s="185">
        <v>0</v>
      </c>
      <c r="BN144" s="103">
        <v>0</v>
      </c>
      <c r="BO144" s="182">
        <v>0</v>
      </c>
      <c r="BP144" s="185">
        <v>0</v>
      </c>
      <c r="BQ144" s="103">
        <v>0</v>
      </c>
      <c r="BR144" s="182">
        <v>0</v>
      </c>
      <c r="BS144" s="185">
        <v>0</v>
      </c>
      <c r="BT144" s="103">
        <v>0</v>
      </c>
      <c r="BU144" s="182">
        <v>0</v>
      </c>
      <c r="BV144" s="185">
        <v>0</v>
      </c>
      <c r="BW144" s="103">
        <v>0</v>
      </c>
      <c r="BX144" s="182">
        <v>0</v>
      </c>
      <c r="BY144" s="185">
        <v>0</v>
      </c>
      <c r="BZ144" s="103">
        <v>0</v>
      </c>
      <c r="CA144" s="182">
        <v>0</v>
      </c>
      <c r="CB144" s="185">
        <v>0</v>
      </c>
      <c r="CC144" s="103">
        <v>0</v>
      </c>
      <c r="CD144" s="182">
        <v>0</v>
      </c>
      <c r="CE144" s="185">
        <v>0</v>
      </c>
    </row>
    <row r="145" spans="1:83" ht="14.1" customHeight="1" x14ac:dyDescent="0.2">
      <c r="A145" s="384" t="s">
        <v>185</v>
      </c>
      <c r="B145" s="396" t="s">
        <v>186</v>
      </c>
      <c r="C145" s="103">
        <v>2943862.8</v>
      </c>
      <c r="D145" s="182">
        <v>1191132.5</v>
      </c>
      <c r="E145" s="185">
        <v>40.461549362966238</v>
      </c>
      <c r="F145" s="103">
        <v>4833390</v>
      </c>
      <c r="G145" s="182">
        <v>296600</v>
      </c>
      <c r="H145" s="185">
        <v>6.1364797792025891</v>
      </c>
      <c r="I145" s="103">
        <v>9704000</v>
      </c>
      <c r="J145" s="182">
        <v>535800</v>
      </c>
      <c r="K145" s="185">
        <v>5.5214344600164882</v>
      </c>
      <c r="L145" s="103">
        <v>1194023</v>
      </c>
      <c r="M145" s="182">
        <v>844960</v>
      </c>
      <c r="N145" s="185">
        <v>70.765806018812029</v>
      </c>
      <c r="O145" s="103">
        <v>21013500</v>
      </c>
      <c r="P145" s="182">
        <v>17776794.449999999</v>
      </c>
      <c r="Q145" s="185">
        <v>84.597018345349412</v>
      </c>
      <c r="R145" s="103">
        <v>6898599.0999999996</v>
      </c>
      <c r="S145" s="182">
        <v>4703538</v>
      </c>
      <c r="T145" s="185">
        <v>68.181060122771882</v>
      </c>
      <c r="U145" s="103">
        <v>2093990.9</v>
      </c>
      <c r="V145" s="182">
        <v>7517139.4000000004</v>
      </c>
      <c r="W145" s="185">
        <v>358.98624965371152</v>
      </c>
      <c r="X145" s="103">
        <v>5204821</v>
      </c>
      <c r="Y145" s="182">
        <v>4515005</v>
      </c>
      <c r="Z145" s="185">
        <v>86.746595127863188</v>
      </c>
      <c r="AA145" s="103">
        <v>1744605</v>
      </c>
      <c r="AB145" s="182">
        <v>1423171</v>
      </c>
      <c r="AC145" s="185">
        <v>81.575542887931647</v>
      </c>
      <c r="AD145" s="103">
        <v>2007000</v>
      </c>
      <c r="AE145" s="182">
        <v>0</v>
      </c>
      <c r="AF145" s="185">
        <v>0</v>
      </c>
      <c r="AG145" s="103">
        <v>0</v>
      </c>
      <c r="AH145" s="182">
        <v>0</v>
      </c>
      <c r="AI145" s="185">
        <v>0</v>
      </c>
      <c r="AJ145" s="103">
        <v>0</v>
      </c>
      <c r="AK145" s="182">
        <v>0</v>
      </c>
      <c r="AL145" s="185">
        <v>0</v>
      </c>
      <c r="AM145" s="103">
        <v>0</v>
      </c>
      <c r="AN145" s="182">
        <v>0</v>
      </c>
      <c r="AO145" s="185">
        <v>0</v>
      </c>
      <c r="AP145" s="103">
        <v>0</v>
      </c>
      <c r="AQ145" s="182">
        <v>0</v>
      </c>
      <c r="AR145" s="185">
        <v>0</v>
      </c>
      <c r="AS145" s="103">
        <v>0</v>
      </c>
      <c r="AT145" s="182">
        <v>0</v>
      </c>
      <c r="AU145" s="185">
        <v>0</v>
      </c>
      <c r="AV145" s="103">
        <v>0</v>
      </c>
      <c r="AW145" s="182">
        <v>0</v>
      </c>
      <c r="AX145" s="185">
        <v>0</v>
      </c>
      <c r="AY145" s="103">
        <v>0</v>
      </c>
      <c r="AZ145" s="182">
        <v>0</v>
      </c>
      <c r="BA145" s="185">
        <v>0</v>
      </c>
      <c r="BB145" s="103">
        <v>0</v>
      </c>
      <c r="BC145" s="182">
        <v>0</v>
      </c>
      <c r="BD145" s="185">
        <v>0</v>
      </c>
      <c r="BE145" s="103">
        <v>147200</v>
      </c>
      <c r="BF145" s="182">
        <v>194360</v>
      </c>
      <c r="BG145" s="185">
        <v>132.03804347826087</v>
      </c>
      <c r="BH145" s="103">
        <v>900000</v>
      </c>
      <c r="BI145" s="182">
        <v>1228710.317</v>
      </c>
      <c r="BJ145" s="185">
        <v>136.52336855555555</v>
      </c>
      <c r="BK145" s="103">
        <v>0</v>
      </c>
      <c r="BL145" s="182">
        <v>0</v>
      </c>
      <c r="BM145" s="185">
        <v>0</v>
      </c>
      <c r="BN145" s="103">
        <v>0</v>
      </c>
      <c r="BO145" s="182">
        <v>0</v>
      </c>
      <c r="BP145" s="185">
        <v>0</v>
      </c>
      <c r="BQ145" s="103">
        <v>0</v>
      </c>
      <c r="BR145" s="182">
        <v>168928714</v>
      </c>
      <c r="BS145" s="185">
        <v>0</v>
      </c>
      <c r="BT145" s="103">
        <v>6380255.2029999997</v>
      </c>
      <c r="BU145" s="182">
        <v>6053452.1129999999</v>
      </c>
      <c r="BV145" s="185">
        <v>94.877899400539079</v>
      </c>
      <c r="BW145" s="103">
        <v>0</v>
      </c>
      <c r="BX145" s="182">
        <v>0</v>
      </c>
      <c r="BY145" s="185">
        <v>0</v>
      </c>
      <c r="BZ145" s="103">
        <v>0</v>
      </c>
      <c r="CA145" s="182">
        <v>0</v>
      </c>
      <c r="CB145" s="185">
        <v>0</v>
      </c>
      <c r="CC145" s="103">
        <v>0</v>
      </c>
      <c r="CD145" s="182">
        <v>0</v>
      </c>
      <c r="CE145" s="185">
        <v>0</v>
      </c>
    </row>
    <row r="146" spans="1:83" ht="14.1" customHeight="1" x14ac:dyDescent="0.2">
      <c r="A146" s="384" t="s">
        <v>187</v>
      </c>
      <c r="B146" s="396" t="s">
        <v>556</v>
      </c>
      <c r="C146" s="183">
        <v>0</v>
      </c>
      <c r="D146" s="181">
        <v>0</v>
      </c>
      <c r="E146" s="184">
        <v>0</v>
      </c>
      <c r="F146" s="183">
        <v>0</v>
      </c>
      <c r="G146" s="181">
        <v>0</v>
      </c>
      <c r="H146" s="184">
        <v>0</v>
      </c>
      <c r="I146" s="183">
        <v>0</v>
      </c>
      <c r="J146" s="181">
        <v>0</v>
      </c>
      <c r="K146" s="184">
        <v>0</v>
      </c>
      <c r="L146" s="183">
        <v>0</v>
      </c>
      <c r="M146" s="181">
        <v>0</v>
      </c>
      <c r="N146" s="184">
        <v>0</v>
      </c>
      <c r="O146" s="183">
        <v>0</v>
      </c>
      <c r="P146" s="181">
        <v>0</v>
      </c>
      <c r="Q146" s="184">
        <v>0</v>
      </c>
      <c r="R146" s="183">
        <v>0</v>
      </c>
      <c r="S146" s="181">
        <v>0</v>
      </c>
      <c r="T146" s="184">
        <v>0</v>
      </c>
      <c r="U146" s="183">
        <v>0</v>
      </c>
      <c r="V146" s="181">
        <v>0</v>
      </c>
      <c r="W146" s="184">
        <v>0</v>
      </c>
      <c r="X146" s="183">
        <v>0</v>
      </c>
      <c r="Y146" s="181">
        <v>0</v>
      </c>
      <c r="Z146" s="184">
        <v>0</v>
      </c>
      <c r="AA146" s="183">
        <v>0</v>
      </c>
      <c r="AB146" s="181">
        <v>0</v>
      </c>
      <c r="AC146" s="184">
        <v>0</v>
      </c>
      <c r="AD146" s="183">
        <v>0</v>
      </c>
      <c r="AE146" s="181">
        <v>0</v>
      </c>
      <c r="AF146" s="184">
        <v>0</v>
      </c>
      <c r="AG146" s="183">
        <v>0</v>
      </c>
      <c r="AH146" s="181">
        <v>0</v>
      </c>
      <c r="AI146" s="184">
        <v>0</v>
      </c>
      <c r="AJ146" s="183">
        <v>0</v>
      </c>
      <c r="AK146" s="181">
        <v>0</v>
      </c>
      <c r="AL146" s="184">
        <v>0</v>
      </c>
      <c r="AM146" s="183">
        <v>0</v>
      </c>
      <c r="AN146" s="181">
        <v>0</v>
      </c>
      <c r="AO146" s="184">
        <v>0</v>
      </c>
      <c r="AP146" s="183">
        <v>0</v>
      </c>
      <c r="AQ146" s="181">
        <v>0</v>
      </c>
      <c r="AR146" s="184">
        <v>0</v>
      </c>
      <c r="AS146" s="183">
        <v>0</v>
      </c>
      <c r="AT146" s="181">
        <v>0</v>
      </c>
      <c r="AU146" s="184">
        <v>0</v>
      </c>
      <c r="AV146" s="183">
        <v>0</v>
      </c>
      <c r="AW146" s="181">
        <v>0</v>
      </c>
      <c r="AX146" s="184">
        <v>0</v>
      </c>
      <c r="AY146" s="183">
        <v>0</v>
      </c>
      <c r="AZ146" s="181">
        <v>0</v>
      </c>
      <c r="BA146" s="184">
        <v>0</v>
      </c>
      <c r="BB146" s="183">
        <v>0</v>
      </c>
      <c r="BC146" s="181">
        <v>0</v>
      </c>
      <c r="BD146" s="184">
        <v>0</v>
      </c>
      <c r="BE146" s="183">
        <v>0</v>
      </c>
      <c r="BF146" s="181">
        <v>0</v>
      </c>
      <c r="BG146" s="184">
        <v>0</v>
      </c>
      <c r="BH146" s="183">
        <v>0</v>
      </c>
      <c r="BI146" s="181">
        <v>0</v>
      </c>
      <c r="BJ146" s="184">
        <v>0</v>
      </c>
      <c r="BK146" s="183">
        <v>0</v>
      </c>
      <c r="BL146" s="181">
        <v>0</v>
      </c>
      <c r="BM146" s="184">
        <v>0</v>
      </c>
      <c r="BN146" s="183">
        <v>0</v>
      </c>
      <c r="BO146" s="181">
        <v>0</v>
      </c>
      <c r="BP146" s="184">
        <v>0</v>
      </c>
      <c r="BQ146" s="183">
        <v>0</v>
      </c>
      <c r="BR146" s="181">
        <v>0</v>
      </c>
      <c r="BS146" s="184">
        <v>0</v>
      </c>
      <c r="BT146" s="183">
        <v>0</v>
      </c>
      <c r="BU146" s="181">
        <v>0</v>
      </c>
      <c r="BV146" s="184">
        <v>0</v>
      </c>
      <c r="BW146" s="183">
        <v>0</v>
      </c>
      <c r="BX146" s="181">
        <v>0</v>
      </c>
      <c r="BY146" s="184">
        <v>0</v>
      </c>
      <c r="BZ146" s="183">
        <v>0</v>
      </c>
      <c r="CA146" s="181">
        <v>0</v>
      </c>
      <c r="CB146" s="184">
        <v>0</v>
      </c>
      <c r="CC146" s="183">
        <v>0</v>
      </c>
      <c r="CD146" s="181">
        <v>0</v>
      </c>
      <c r="CE146" s="184">
        <v>0</v>
      </c>
    </row>
    <row r="147" spans="1:83" ht="14.1" customHeight="1" x14ac:dyDescent="0.2">
      <c r="A147" s="384" t="s">
        <v>188</v>
      </c>
      <c r="B147" s="396" t="s">
        <v>189</v>
      </c>
      <c r="C147" s="103">
        <v>0</v>
      </c>
      <c r="D147" s="182">
        <v>0</v>
      </c>
      <c r="E147" s="185">
        <v>0</v>
      </c>
      <c r="F147" s="103">
        <v>0</v>
      </c>
      <c r="G147" s="182">
        <v>0</v>
      </c>
      <c r="H147" s="185">
        <v>0</v>
      </c>
      <c r="I147" s="103">
        <v>0</v>
      </c>
      <c r="J147" s="182">
        <v>0</v>
      </c>
      <c r="K147" s="185">
        <v>0</v>
      </c>
      <c r="L147" s="103">
        <v>0</v>
      </c>
      <c r="M147" s="182">
        <v>0</v>
      </c>
      <c r="N147" s="185">
        <v>0</v>
      </c>
      <c r="O147" s="103">
        <v>0</v>
      </c>
      <c r="P147" s="182">
        <v>0</v>
      </c>
      <c r="Q147" s="185">
        <v>0</v>
      </c>
      <c r="R147" s="103">
        <v>0</v>
      </c>
      <c r="S147" s="182">
        <v>0</v>
      </c>
      <c r="T147" s="185">
        <v>0</v>
      </c>
      <c r="U147" s="103">
        <v>0</v>
      </c>
      <c r="V147" s="182">
        <v>0</v>
      </c>
      <c r="W147" s="185">
        <v>0</v>
      </c>
      <c r="X147" s="103">
        <v>0</v>
      </c>
      <c r="Y147" s="182">
        <v>0</v>
      </c>
      <c r="Z147" s="185">
        <v>0</v>
      </c>
      <c r="AA147" s="103">
        <v>0</v>
      </c>
      <c r="AB147" s="182">
        <v>0</v>
      </c>
      <c r="AC147" s="185">
        <v>0</v>
      </c>
      <c r="AD147" s="103">
        <v>0</v>
      </c>
      <c r="AE147" s="182">
        <v>0</v>
      </c>
      <c r="AF147" s="185">
        <v>0</v>
      </c>
      <c r="AG147" s="103">
        <v>0</v>
      </c>
      <c r="AH147" s="182">
        <v>0</v>
      </c>
      <c r="AI147" s="185">
        <v>0</v>
      </c>
      <c r="AJ147" s="103">
        <v>0</v>
      </c>
      <c r="AK147" s="182">
        <v>0</v>
      </c>
      <c r="AL147" s="185">
        <v>0</v>
      </c>
      <c r="AM147" s="103">
        <v>0</v>
      </c>
      <c r="AN147" s="182">
        <v>0</v>
      </c>
      <c r="AO147" s="185">
        <v>0</v>
      </c>
      <c r="AP147" s="103">
        <v>0</v>
      </c>
      <c r="AQ147" s="182">
        <v>0</v>
      </c>
      <c r="AR147" s="185">
        <v>0</v>
      </c>
      <c r="AS147" s="103">
        <v>0</v>
      </c>
      <c r="AT147" s="182">
        <v>0</v>
      </c>
      <c r="AU147" s="185">
        <v>0</v>
      </c>
      <c r="AV147" s="103">
        <v>0</v>
      </c>
      <c r="AW147" s="182">
        <v>0</v>
      </c>
      <c r="AX147" s="185">
        <v>0</v>
      </c>
      <c r="AY147" s="103">
        <v>0</v>
      </c>
      <c r="AZ147" s="182">
        <v>0</v>
      </c>
      <c r="BA147" s="185">
        <v>0</v>
      </c>
      <c r="BB147" s="103">
        <v>0</v>
      </c>
      <c r="BC147" s="182">
        <v>0</v>
      </c>
      <c r="BD147" s="185">
        <v>0</v>
      </c>
      <c r="BE147" s="103">
        <v>0</v>
      </c>
      <c r="BF147" s="182">
        <v>0</v>
      </c>
      <c r="BG147" s="185">
        <v>0</v>
      </c>
      <c r="BH147" s="103">
        <v>0</v>
      </c>
      <c r="BI147" s="182">
        <v>0</v>
      </c>
      <c r="BJ147" s="185">
        <v>0</v>
      </c>
      <c r="BK147" s="103">
        <v>0</v>
      </c>
      <c r="BL147" s="182">
        <v>0</v>
      </c>
      <c r="BM147" s="185">
        <v>0</v>
      </c>
      <c r="BN147" s="103">
        <v>0</v>
      </c>
      <c r="BO147" s="182">
        <v>0</v>
      </c>
      <c r="BP147" s="185">
        <v>0</v>
      </c>
      <c r="BQ147" s="103">
        <v>0</v>
      </c>
      <c r="BR147" s="182">
        <v>0</v>
      </c>
      <c r="BS147" s="185">
        <v>0</v>
      </c>
      <c r="BT147" s="103">
        <v>0</v>
      </c>
      <c r="BU147" s="182">
        <v>0</v>
      </c>
      <c r="BV147" s="185">
        <v>0</v>
      </c>
      <c r="BW147" s="103">
        <v>0</v>
      </c>
      <c r="BX147" s="182">
        <v>0</v>
      </c>
      <c r="BY147" s="185">
        <v>0</v>
      </c>
      <c r="BZ147" s="103">
        <v>0</v>
      </c>
      <c r="CA147" s="182">
        <v>0</v>
      </c>
      <c r="CB147" s="185">
        <v>0</v>
      </c>
      <c r="CC147" s="103">
        <v>0</v>
      </c>
      <c r="CD147" s="182">
        <v>0</v>
      </c>
      <c r="CE147" s="185">
        <v>0</v>
      </c>
    </row>
    <row r="148" spans="1:83" ht="14.1" customHeight="1" x14ac:dyDescent="0.2">
      <c r="A148" s="384" t="s">
        <v>190</v>
      </c>
      <c r="B148" s="396" t="s">
        <v>34</v>
      </c>
      <c r="C148" s="103">
        <v>0</v>
      </c>
      <c r="D148" s="182">
        <v>0</v>
      </c>
      <c r="E148" s="185">
        <v>0</v>
      </c>
      <c r="F148" s="103">
        <v>0</v>
      </c>
      <c r="G148" s="182">
        <v>0</v>
      </c>
      <c r="H148" s="185">
        <v>0</v>
      </c>
      <c r="I148" s="103">
        <v>0</v>
      </c>
      <c r="J148" s="182">
        <v>0</v>
      </c>
      <c r="K148" s="185">
        <v>0</v>
      </c>
      <c r="L148" s="103">
        <v>0</v>
      </c>
      <c r="M148" s="182">
        <v>0</v>
      </c>
      <c r="N148" s="185">
        <v>0</v>
      </c>
      <c r="O148" s="103">
        <v>0</v>
      </c>
      <c r="P148" s="182">
        <v>0</v>
      </c>
      <c r="Q148" s="185">
        <v>0</v>
      </c>
      <c r="R148" s="103">
        <v>0</v>
      </c>
      <c r="S148" s="182">
        <v>0</v>
      </c>
      <c r="T148" s="185">
        <v>0</v>
      </c>
      <c r="U148" s="103">
        <v>0</v>
      </c>
      <c r="V148" s="182">
        <v>0</v>
      </c>
      <c r="W148" s="185">
        <v>0</v>
      </c>
      <c r="X148" s="103">
        <v>0</v>
      </c>
      <c r="Y148" s="182">
        <v>0</v>
      </c>
      <c r="Z148" s="185">
        <v>0</v>
      </c>
      <c r="AA148" s="103">
        <v>0</v>
      </c>
      <c r="AB148" s="182">
        <v>0</v>
      </c>
      <c r="AC148" s="185">
        <v>0</v>
      </c>
      <c r="AD148" s="103">
        <v>0</v>
      </c>
      <c r="AE148" s="182">
        <v>0</v>
      </c>
      <c r="AF148" s="185">
        <v>0</v>
      </c>
      <c r="AG148" s="103">
        <v>0</v>
      </c>
      <c r="AH148" s="182">
        <v>0</v>
      </c>
      <c r="AI148" s="185">
        <v>0</v>
      </c>
      <c r="AJ148" s="103">
        <v>0</v>
      </c>
      <c r="AK148" s="182">
        <v>0</v>
      </c>
      <c r="AL148" s="185">
        <v>0</v>
      </c>
      <c r="AM148" s="103">
        <v>0</v>
      </c>
      <c r="AN148" s="182">
        <v>0</v>
      </c>
      <c r="AO148" s="185">
        <v>0</v>
      </c>
      <c r="AP148" s="103">
        <v>0</v>
      </c>
      <c r="AQ148" s="182">
        <v>0</v>
      </c>
      <c r="AR148" s="185">
        <v>0</v>
      </c>
      <c r="AS148" s="103">
        <v>0</v>
      </c>
      <c r="AT148" s="182">
        <v>0</v>
      </c>
      <c r="AU148" s="185">
        <v>0</v>
      </c>
      <c r="AV148" s="103">
        <v>0</v>
      </c>
      <c r="AW148" s="182">
        <v>0</v>
      </c>
      <c r="AX148" s="185">
        <v>0</v>
      </c>
      <c r="AY148" s="103">
        <v>0</v>
      </c>
      <c r="AZ148" s="182">
        <v>0</v>
      </c>
      <c r="BA148" s="185">
        <v>0</v>
      </c>
      <c r="BB148" s="103">
        <v>0</v>
      </c>
      <c r="BC148" s="182">
        <v>0</v>
      </c>
      <c r="BD148" s="185">
        <v>0</v>
      </c>
      <c r="BE148" s="103">
        <v>0</v>
      </c>
      <c r="BF148" s="182">
        <v>0</v>
      </c>
      <c r="BG148" s="185">
        <v>0</v>
      </c>
      <c r="BH148" s="103">
        <v>0</v>
      </c>
      <c r="BI148" s="182">
        <v>0</v>
      </c>
      <c r="BJ148" s="185">
        <v>0</v>
      </c>
      <c r="BK148" s="103">
        <v>0</v>
      </c>
      <c r="BL148" s="182">
        <v>0</v>
      </c>
      <c r="BM148" s="185">
        <v>0</v>
      </c>
      <c r="BN148" s="103">
        <v>0</v>
      </c>
      <c r="BO148" s="182">
        <v>0</v>
      </c>
      <c r="BP148" s="185">
        <v>0</v>
      </c>
      <c r="BQ148" s="103">
        <v>0</v>
      </c>
      <c r="BR148" s="182">
        <v>0</v>
      </c>
      <c r="BS148" s="185">
        <v>0</v>
      </c>
      <c r="BT148" s="103">
        <v>0</v>
      </c>
      <c r="BU148" s="182">
        <v>0</v>
      </c>
      <c r="BV148" s="185">
        <v>0</v>
      </c>
      <c r="BW148" s="103">
        <v>0</v>
      </c>
      <c r="BX148" s="182">
        <v>0</v>
      </c>
      <c r="BY148" s="185">
        <v>0</v>
      </c>
      <c r="BZ148" s="103">
        <v>0</v>
      </c>
      <c r="CA148" s="182">
        <v>0</v>
      </c>
      <c r="CB148" s="185">
        <v>0</v>
      </c>
      <c r="CC148" s="103">
        <v>0</v>
      </c>
      <c r="CD148" s="182">
        <v>0</v>
      </c>
      <c r="CE148" s="185">
        <v>0</v>
      </c>
    </row>
    <row r="149" spans="1:83" ht="14.1" customHeight="1" x14ac:dyDescent="0.2">
      <c r="A149" s="384" t="s">
        <v>191</v>
      </c>
      <c r="B149" s="396" t="s">
        <v>192</v>
      </c>
      <c r="C149" s="103">
        <v>0</v>
      </c>
      <c r="D149" s="182">
        <v>0</v>
      </c>
      <c r="E149" s="185">
        <v>0</v>
      </c>
      <c r="F149" s="103">
        <v>0</v>
      </c>
      <c r="G149" s="182">
        <v>0</v>
      </c>
      <c r="H149" s="185">
        <v>0</v>
      </c>
      <c r="I149" s="103">
        <v>0</v>
      </c>
      <c r="J149" s="182">
        <v>0</v>
      </c>
      <c r="K149" s="185">
        <v>0</v>
      </c>
      <c r="L149" s="103">
        <v>0</v>
      </c>
      <c r="M149" s="182">
        <v>0</v>
      </c>
      <c r="N149" s="185">
        <v>0</v>
      </c>
      <c r="O149" s="103">
        <v>0</v>
      </c>
      <c r="P149" s="182">
        <v>0</v>
      </c>
      <c r="Q149" s="185">
        <v>0</v>
      </c>
      <c r="R149" s="103">
        <v>0</v>
      </c>
      <c r="S149" s="182">
        <v>0</v>
      </c>
      <c r="T149" s="185">
        <v>0</v>
      </c>
      <c r="U149" s="103">
        <v>0</v>
      </c>
      <c r="V149" s="182">
        <v>0</v>
      </c>
      <c r="W149" s="185">
        <v>0</v>
      </c>
      <c r="X149" s="103">
        <v>0</v>
      </c>
      <c r="Y149" s="182">
        <v>0</v>
      </c>
      <c r="Z149" s="185">
        <v>0</v>
      </c>
      <c r="AA149" s="103">
        <v>0</v>
      </c>
      <c r="AB149" s="182">
        <v>0</v>
      </c>
      <c r="AC149" s="185">
        <v>0</v>
      </c>
      <c r="AD149" s="103">
        <v>0</v>
      </c>
      <c r="AE149" s="182">
        <v>0</v>
      </c>
      <c r="AF149" s="185">
        <v>0</v>
      </c>
      <c r="AG149" s="103">
        <v>0</v>
      </c>
      <c r="AH149" s="182">
        <v>0</v>
      </c>
      <c r="AI149" s="185">
        <v>0</v>
      </c>
      <c r="AJ149" s="103">
        <v>0</v>
      </c>
      <c r="AK149" s="182">
        <v>0</v>
      </c>
      <c r="AL149" s="185">
        <v>0</v>
      </c>
      <c r="AM149" s="103">
        <v>0</v>
      </c>
      <c r="AN149" s="182">
        <v>0</v>
      </c>
      <c r="AO149" s="185">
        <v>0</v>
      </c>
      <c r="AP149" s="103">
        <v>0</v>
      </c>
      <c r="AQ149" s="182">
        <v>0</v>
      </c>
      <c r="AR149" s="185">
        <v>0</v>
      </c>
      <c r="AS149" s="103">
        <v>0</v>
      </c>
      <c r="AT149" s="182">
        <v>0</v>
      </c>
      <c r="AU149" s="185">
        <v>0</v>
      </c>
      <c r="AV149" s="103">
        <v>0</v>
      </c>
      <c r="AW149" s="182">
        <v>0</v>
      </c>
      <c r="AX149" s="185">
        <v>0</v>
      </c>
      <c r="AY149" s="103">
        <v>0</v>
      </c>
      <c r="AZ149" s="182">
        <v>0</v>
      </c>
      <c r="BA149" s="185">
        <v>0</v>
      </c>
      <c r="BB149" s="103">
        <v>0</v>
      </c>
      <c r="BC149" s="182">
        <v>0</v>
      </c>
      <c r="BD149" s="185">
        <v>0</v>
      </c>
      <c r="BE149" s="103">
        <v>0</v>
      </c>
      <c r="BF149" s="182">
        <v>0</v>
      </c>
      <c r="BG149" s="185">
        <v>0</v>
      </c>
      <c r="BH149" s="103">
        <v>0</v>
      </c>
      <c r="BI149" s="182">
        <v>0</v>
      </c>
      <c r="BJ149" s="185">
        <v>0</v>
      </c>
      <c r="BK149" s="103">
        <v>0</v>
      </c>
      <c r="BL149" s="182">
        <v>0</v>
      </c>
      <c r="BM149" s="185">
        <v>0</v>
      </c>
      <c r="BN149" s="103">
        <v>0</v>
      </c>
      <c r="BO149" s="182">
        <v>0</v>
      </c>
      <c r="BP149" s="185">
        <v>0</v>
      </c>
      <c r="BQ149" s="103">
        <v>0</v>
      </c>
      <c r="BR149" s="182">
        <v>0</v>
      </c>
      <c r="BS149" s="185">
        <v>0</v>
      </c>
      <c r="BT149" s="103">
        <v>0</v>
      </c>
      <c r="BU149" s="182">
        <v>0</v>
      </c>
      <c r="BV149" s="185">
        <v>0</v>
      </c>
      <c r="BW149" s="103">
        <v>0</v>
      </c>
      <c r="BX149" s="182">
        <v>0</v>
      </c>
      <c r="BY149" s="185">
        <v>0</v>
      </c>
      <c r="BZ149" s="103">
        <v>0</v>
      </c>
      <c r="CA149" s="182">
        <v>0</v>
      </c>
      <c r="CB149" s="185">
        <v>0</v>
      </c>
      <c r="CC149" s="103">
        <v>0</v>
      </c>
      <c r="CD149" s="182">
        <v>0</v>
      </c>
      <c r="CE149" s="185">
        <v>0</v>
      </c>
    </row>
    <row r="150" spans="1:83" ht="14.1" customHeight="1" x14ac:dyDescent="0.2">
      <c r="A150" s="384" t="s">
        <v>193</v>
      </c>
      <c r="B150" s="396" t="s">
        <v>194</v>
      </c>
      <c r="C150" s="103">
        <v>0</v>
      </c>
      <c r="D150" s="182">
        <v>0</v>
      </c>
      <c r="E150" s="185">
        <v>0</v>
      </c>
      <c r="F150" s="103">
        <v>0</v>
      </c>
      <c r="G150" s="182">
        <v>0</v>
      </c>
      <c r="H150" s="185">
        <v>0</v>
      </c>
      <c r="I150" s="103">
        <v>0</v>
      </c>
      <c r="J150" s="182">
        <v>0</v>
      </c>
      <c r="K150" s="185">
        <v>0</v>
      </c>
      <c r="L150" s="103">
        <v>0</v>
      </c>
      <c r="M150" s="182">
        <v>0</v>
      </c>
      <c r="N150" s="185">
        <v>0</v>
      </c>
      <c r="O150" s="103">
        <v>0</v>
      </c>
      <c r="P150" s="182">
        <v>0</v>
      </c>
      <c r="Q150" s="185">
        <v>0</v>
      </c>
      <c r="R150" s="103">
        <v>0</v>
      </c>
      <c r="S150" s="182">
        <v>0</v>
      </c>
      <c r="T150" s="185">
        <v>0</v>
      </c>
      <c r="U150" s="103">
        <v>0</v>
      </c>
      <c r="V150" s="182">
        <v>0</v>
      </c>
      <c r="W150" s="185">
        <v>0</v>
      </c>
      <c r="X150" s="103">
        <v>0</v>
      </c>
      <c r="Y150" s="182">
        <v>0</v>
      </c>
      <c r="Z150" s="185">
        <v>0</v>
      </c>
      <c r="AA150" s="103">
        <v>0</v>
      </c>
      <c r="AB150" s="182">
        <v>0</v>
      </c>
      <c r="AC150" s="185">
        <v>0</v>
      </c>
      <c r="AD150" s="103">
        <v>0</v>
      </c>
      <c r="AE150" s="182">
        <v>0</v>
      </c>
      <c r="AF150" s="185">
        <v>0</v>
      </c>
      <c r="AG150" s="103">
        <v>0</v>
      </c>
      <c r="AH150" s="182">
        <v>0</v>
      </c>
      <c r="AI150" s="185">
        <v>0</v>
      </c>
      <c r="AJ150" s="103">
        <v>0</v>
      </c>
      <c r="AK150" s="182">
        <v>0</v>
      </c>
      <c r="AL150" s="185">
        <v>0</v>
      </c>
      <c r="AM150" s="103">
        <v>0</v>
      </c>
      <c r="AN150" s="182">
        <v>0</v>
      </c>
      <c r="AO150" s="185">
        <v>0</v>
      </c>
      <c r="AP150" s="103">
        <v>0</v>
      </c>
      <c r="AQ150" s="182">
        <v>0</v>
      </c>
      <c r="AR150" s="185">
        <v>0</v>
      </c>
      <c r="AS150" s="103">
        <v>0</v>
      </c>
      <c r="AT150" s="182">
        <v>0</v>
      </c>
      <c r="AU150" s="185">
        <v>0</v>
      </c>
      <c r="AV150" s="103">
        <v>0</v>
      </c>
      <c r="AW150" s="182">
        <v>0</v>
      </c>
      <c r="AX150" s="185">
        <v>0</v>
      </c>
      <c r="AY150" s="103">
        <v>0</v>
      </c>
      <c r="AZ150" s="182">
        <v>0</v>
      </c>
      <c r="BA150" s="185">
        <v>0</v>
      </c>
      <c r="BB150" s="103">
        <v>0</v>
      </c>
      <c r="BC150" s="182">
        <v>0</v>
      </c>
      <c r="BD150" s="185">
        <v>0</v>
      </c>
      <c r="BE150" s="103">
        <v>0</v>
      </c>
      <c r="BF150" s="182">
        <v>0</v>
      </c>
      <c r="BG150" s="185">
        <v>0</v>
      </c>
      <c r="BH150" s="103">
        <v>0</v>
      </c>
      <c r="BI150" s="182">
        <v>0</v>
      </c>
      <c r="BJ150" s="185">
        <v>0</v>
      </c>
      <c r="BK150" s="103">
        <v>0</v>
      </c>
      <c r="BL150" s="182">
        <v>0</v>
      </c>
      <c r="BM150" s="185">
        <v>0</v>
      </c>
      <c r="BN150" s="103">
        <v>0</v>
      </c>
      <c r="BO150" s="182">
        <v>0</v>
      </c>
      <c r="BP150" s="185">
        <v>0</v>
      </c>
      <c r="BQ150" s="103">
        <v>0</v>
      </c>
      <c r="BR150" s="182">
        <v>0</v>
      </c>
      <c r="BS150" s="185">
        <v>0</v>
      </c>
      <c r="BT150" s="103">
        <v>0</v>
      </c>
      <c r="BU150" s="182">
        <v>0</v>
      </c>
      <c r="BV150" s="185">
        <v>0</v>
      </c>
      <c r="BW150" s="103">
        <v>0</v>
      </c>
      <c r="BX150" s="182">
        <v>0</v>
      </c>
      <c r="BY150" s="185">
        <v>0</v>
      </c>
      <c r="BZ150" s="103">
        <v>0</v>
      </c>
      <c r="CA150" s="182">
        <v>0</v>
      </c>
      <c r="CB150" s="185">
        <v>0</v>
      </c>
      <c r="CC150" s="103">
        <v>0</v>
      </c>
      <c r="CD150" s="182">
        <v>0</v>
      </c>
      <c r="CE150" s="185">
        <v>0</v>
      </c>
    </row>
    <row r="151" spans="1:83" ht="14.1" customHeight="1" x14ac:dyDescent="0.2">
      <c r="A151" s="384" t="s">
        <v>195</v>
      </c>
      <c r="B151" s="396" t="s">
        <v>155</v>
      </c>
      <c r="C151" s="103">
        <v>0</v>
      </c>
      <c r="D151" s="182">
        <v>0</v>
      </c>
      <c r="E151" s="185">
        <v>0</v>
      </c>
      <c r="F151" s="103">
        <v>0</v>
      </c>
      <c r="G151" s="182">
        <v>0</v>
      </c>
      <c r="H151" s="185">
        <v>0</v>
      </c>
      <c r="I151" s="103">
        <v>0</v>
      </c>
      <c r="J151" s="182">
        <v>0</v>
      </c>
      <c r="K151" s="185">
        <v>0</v>
      </c>
      <c r="L151" s="103">
        <v>0</v>
      </c>
      <c r="M151" s="182">
        <v>0</v>
      </c>
      <c r="N151" s="185">
        <v>0</v>
      </c>
      <c r="O151" s="103">
        <v>0</v>
      </c>
      <c r="P151" s="182">
        <v>0</v>
      </c>
      <c r="Q151" s="185">
        <v>0</v>
      </c>
      <c r="R151" s="103">
        <v>0</v>
      </c>
      <c r="S151" s="182">
        <v>0</v>
      </c>
      <c r="T151" s="185">
        <v>0</v>
      </c>
      <c r="U151" s="103">
        <v>0</v>
      </c>
      <c r="V151" s="182">
        <v>0</v>
      </c>
      <c r="W151" s="185">
        <v>0</v>
      </c>
      <c r="X151" s="103">
        <v>0</v>
      </c>
      <c r="Y151" s="182">
        <v>0</v>
      </c>
      <c r="Z151" s="185">
        <v>0</v>
      </c>
      <c r="AA151" s="103">
        <v>0</v>
      </c>
      <c r="AB151" s="182">
        <v>0</v>
      </c>
      <c r="AC151" s="185">
        <v>0</v>
      </c>
      <c r="AD151" s="103">
        <v>0</v>
      </c>
      <c r="AE151" s="182">
        <v>0</v>
      </c>
      <c r="AF151" s="185">
        <v>0</v>
      </c>
      <c r="AG151" s="103">
        <v>0</v>
      </c>
      <c r="AH151" s="182">
        <v>0</v>
      </c>
      <c r="AI151" s="185">
        <v>0</v>
      </c>
      <c r="AJ151" s="103">
        <v>0</v>
      </c>
      <c r="AK151" s="182">
        <v>0</v>
      </c>
      <c r="AL151" s="185">
        <v>0</v>
      </c>
      <c r="AM151" s="103">
        <v>0</v>
      </c>
      <c r="AN151" s="182">
        <v>0</v>
      </c>
      <c r="AO151" s="185">
        <v>0</v>
      </c>
      <c r="AP151" s="103">
        <v>0</v>
      </c>
      <c r="AQ151" s="182">
        <v>0</v>
      </c>
      <c r="AR151" s="185">
        <v>0</v>
      </c>
      <c r="AS151" s="103">
        <v>0</v>
      </c>
      <c r="AT151" s="182">
        <v>0</v>
      </c>
      <c r="AU151" s="185">
        <v>0</v>
      </c>
      <c r="AV151" s="103">
        <v>0</v>
      </c>
      <c r="AW151" s="182">
        <v>0</v>
      </c>
      <c r="AX151" s="185">
        <v>0</v>
      </c>
      <c r="AY151" s="103">
        <v>0</v>
      </c>
      <c r="AZ151" s="182">
        <v>0</v>
      </c>
      <c r="BA151" s="185">
        <v>0</v>
      </c>
      <c r="BB151" s="103">
        <v>0</v>
      </c>
      <c r="BC151" s="182">
        <v>0</v>
      </c>
      <c r="BD151" s="185">
        <v>0</v>
      </c>
      <c r="BE151" s="103">
        <v>0</v>
      </c>
      <c r="BF151" s="182">
        <v>0</v>
      </c>
      <c r="BG151" s="185">
        <v>0</v>
      </c>
      <c r="BH151" s="103">
        <v>0</v>
      </c>
      <c r="BI151" s="182">
        <v>0</v>
      </c>
      <c r="BJ151" s="185">
        <v>0</v>
      </c>
      <c r="BK151" s="103">
        <v>0</v>
      </c>
      <c r="BL151" s="182">
        <v>0</v>
      </c>
      <c r="BM151" s="185">
        <v>0</v>
      </c>
      <c r="BN151" s="103">
        <v>0</v>
      </c>
      <c r="BO151" s="182">
        <v>0</v>
      </c>
      <c r="BP151" s="185">
        <v>0</v>
      </c>
      <c r="BQ151" s="103">
        <v>0</v>
      </c>
      <c r="BR151" s="182">
        <v>0</v>
      </c>
      <c r="BS151" s="185">
        <v>0</v>
      </c>
      <c r="BT151" s="103">
        <v>0</v>
      </c>
      <c r="BU151" s="182">
        <v>0</v>
      </c>
      <c r="BV151" s="185">
        <v>0</v>
      </c>
      <c r="BW151" s="103">
        <v>0</v>
      </c>
      <c r="BX151" s="182">
        <v>0</v>
      </c>
      <c r="BY151" s="185">
        <v>0</v>
      </c>
      <c r="BZ151" s="103">
        <v>0</v>
      </c>
      <c r="CA151" s="182">
        <v>0</v>
      </c>
      <c r="CB151" s="185">
        <v>0</v>
      </c>
      <c r="CC151" s="103">
        <v>0</v>
      </c>
      <c r="CD151" s="182">
        <v>0</v>
      </c>
      <c r="CE151" s="185">
        <v>0</v>
      </c>
    </row>
    <row r="152" spans="1:83" ht="14.1" customHeight="1" x14ac:dyDescent="0.2">
      <c r="A152" s="384" t="s">
        <v>196</v>
      </c>
      <c r="B152" s="396" t="s">
        <v>157</v>
      </c>
      <c r="C152" s="103">
        <v>0</v>
      </c>
      <c r="D152" s="182">
        <v>0</v>
      </c>
      <c r="E152" s="185">
        <v>0</v>
      </c>
      <c r="F152" s="103">
        <v>0</v>
      </c>
      <c r="G152" s="182">
        <v>0</v>
      </c>
      <c r="H152" s="185">
        <v>0</v>
      </c>
      <c r="I152" s="103">
        <v>0</v>
      </c>
      <c r="J152" s="182">
        <v>0</v>
      </c>
      <c r="K152" s="185">
        <v>0</v>
      </c>
      <c r="L152" s="103">
        <v>0</v>
      </c>
      <c r="M152" s="182">
        <v>0</v>
      </c>
      <c r="N152" s="185">
        <v>0</v>
      </c>
      <c r="O152" s="103">
        <v>0</v>
      </c>
      <c r="P152" s="182">
        <v>0</v>
      </c>
      <c r="Q152" s="185">
        <v>0</v>
      </c>
      <c r="R152" s="103">
        <v>0</v>
      </c>
      <c r="S152" s="182">
        <v>0</v>
      </c>
      <c r="T152" s="185">
        <v>0</v>
      </c>
      <c r="U152" s="103">
        <v>0</v>
      </c>
      <c r="V152" s="182">
        <v>0</v>
      </c>
      <c r="W152" s="185">
        <v>0</v>
      </c>
      <c r="X152" s="103">
        <v>0</v>
      </c>
      <c r="Y152" s="182">
        <v>0</v>
      </c>
      <c r="Z152" s="185">
        <v>0</v>
      </c>
      <c r="AA152" s="103">
        <v>0</v>
      </c>
      <c r="AB152" s="182">
        <v>0</v>
      </c>
      <c r="AC152" s="185">
        <v>0</v>
      </c>
      <c r="AD152" s="103">
        <v>0</v>
      </c>
      <c r="AE152" s="182">
        <v>0</v>
      </c>
      <c r="AF152" s="185">
        <v>0</v>
      </c>
      <c r="AG152" s="103">
        <v>0</v>
      </c>
      <c r="AH152" s="182">
        <v>0</v>
      </c>
      <c r="AI152" s="185">
        <v>0</v>
      </c>
      <c r="AJ152" s="103">
        <v>0</v>
      </c>
      <c r="AK152" s="182">
        <v>0</v>
      </c>
      <c r="AL152" s="185">
        <v>0</v>
      </c>
      <c r="AM152" s="103">
        <v>0</v>
      </c>
      <c r="AN152" s="182">
        <v>0</v>
      </c>
      <c r="AO152" s="185">
        <v>0</v>
      </c>
      <c r="AP152" s="103">
        <v>0</v>
      </c>
      <c r="AQ152" s="182">
        <v>0</v>
      </c>
      <c r="AR152" s="185">
        <v>0</v>
      </c>
      <c r="AS152" s="103">
        <v>0</v>
      </c>
      <c r="AT152" s="182">
        <v>0</v>
      </c>
      <c r="AU152" s="185">
        <v>0</v>
      </c>
      <c r="AV152" s="103">
        <v>0</v>
      </c>
      <c r="AW152" s="182">
        <v>0</v>
      </c>
      <c r="AX152" s="185">
        <v>0</v>
      </c>
      <c r="AY152" s="103">
        <v>0</v>
      </c>
      <c r="AZ152" s="182">
        <v>0</v>
      </c>
      <c r="BA152" s="185">
        <v>0</v>
      </c>
      <c r="BB152" s="103">
        <v>0</v>
      </c>
      <c r="BC152" s="182">
        <v>0</v>
      </c>
      <c r="BD152" s="185">
        <v>0</v>
      </c>
      <c r="BE152" s="103">
        <v>0</v>
      </c>
      <c r="BF152" s="182">
        <v>0</v>
      </c>
      <c r="BG152" s="185">
        <v>0</v>
      </c>
      <c r="BH152" s="103">
        <v>0</v>
      </c>
      <c r="BI152" s="182">
        <v>0</v>
      </c>
      <c r="BJ152" s="185">
        <v>0</v>
      </c>
      <c r="BK152" s="103">
        <v>0</v>
      </c>
      <c r="BL152" s="182">
        <v>0</v>
      </c>
      <c r="BM152" s="185">
        <v>0</v>
      </c>
      <c r="BN152" s="103">
        <v>0</v>
      </c>
      <c r="BO152" s="182">
        <v>0</v>
      </c>
      <c r="BP152" s="185">
        <v>0</v>
      </c>
      <c r="BQ152" s="103">
        <v>0</v>
      </c>
      <c r="BR152" s="182">
        <v>0</v>
      </c>
      <c r="BS152" s="185">
        <v>0</v>
      </c>
      <c r="BT152" s="103">
        <v>0</v>
      </c>
      <c r="BU152" s="182">
        <v>0</v>
      </c>
      <c r="BV152" s="185">
        <v>0</v>
      </c>
      <c r="BW152" s="103">
        <v>0</v>
      </c>
      <c r="BX152" s="182">
        <v>0</v>
      </c>
      <c r="BY152" s="185">
        <v>0</v>
      </c>
      <c r="BZ152" s="103">
        <v>0</v>
      </c>
      <c r="CA152" s="182">
        <v>0</v>
      </c>
      <c r="CB152" s="185">
        <v>0</v>
      </c>
      <c r="CC152" s="103">
        <v>0</v>
      </c>
      <c r="CD152" s="182">
        <v>0</v>
      </c>
      <c r="CE152" s="185">
        <v>0</v>
      </c>
    </row>
    <row r="153" spans="1:83" ht="14.1" customHeight="1" x14ac:dyDescent="0.2">
      <c r="A153" s="384" t="s">
        <v>197</v>
      </c>
      <c r="B153" s="396" t="s">
        <v>328</v>
      </c>
      <c r="C153" s="265">
        <v>0</v>
      </c>
      <c r="D153" s="264">
        <v>0</v>
      </c>
      <c r="E153" s="185">
        <v>0</v>
      </c>
      <c r="F153" s="265">
        <v>0</v>
      </c>
      <c r="G153" s="264">
        <v>0</v>
      </c>
      <c r="H153" s="185">
        <v>0</v>
      </c>
      <c r="I153" s="265">
        <v>0</v>
      </c>
      <c r="J153" s="264">
        <v>0</v>
      </c>
      <c r="K153" s="185">
        <v>0</v>
      </c>
      <c r="L153" s="265">
        <v>0</v>
      </c>
      <c r="M153" s="264">
        <v>0</v>
      </c>
      <c r="N153" s="185">
        <v>0</v>
      </c>
      <c r="O153" s="265">
        <v>0</v>
      </c>
      <c r="P153" s="264">
        <v>0</v>
      </c>
      <c r="Q153" s="185">
        <v>0</v>
      </c>
      <c r="R153" s="265">
        <v>0</v>
      </c>
      <c r="S153" s="264">
        <v>0</v>
      </c>
      <c r="T153" s="185">
        <v>0</v>
      </c>
      <c r="U153" s="265">
        <v>0</v>
      </c>
      <c r="V153" s="264">
        <v>0</v>
      </c>
      <c r="W153" s="185">
        <v>0</v>
      </c>
      <c r="X153" s="265">
        <v>0</v>
      </c>
      <c r="Y153" s="264">
        <v>0</v>
      </c>
      <c r="Z153" s="185">
        <v>0</v>
      </c>
      <c r="AA153" s="265">
        <v>61104323</v>
      </c>
      <c r="AB153" s="264">
        <v>253814</v>
      </c>
      <c r="AC153" s="185">
        <v>0.41537813944849694</v>
      </c>
      <c r="AD153" s="265">
        <v>0</v>
      </c>
      <c r="AE153" s="264">
        <v>394218</v>
      </c>
      <c r="AF153" s="185">
        <v>0</v>
      </c>
      <c r="AG153" s="265">
        <v>398462</v>
      </c>
      <c r="AH153" s="264">
        <v>0</v>
      </c>
      <c r="AI153" s="185">
        <v>0</v>
      </c>
      <c r="AJ153" s="265">
        <v>1152000</v>
      </c>
      <c r="AK153" s="264">
        <v>1604592.8330000001</v>
      </c>
      <c r="AL153" s="185">
        <v>139.28757230902781</v>
      </c>
      <c r="AM153" s="265">
        <v>3188160</v>
      </c>
      <c r="AN153" s="264">
        <v>10439446.989</v>
      </c>
      <c r="AO153" s="185">
        <v>327.44426217630235</v>
      </c>
      <c r="AP153" s="265">
        <v>21158155.333999999</v>
      </c>
      <c r="AQ153" s="264">
        <v>17649962.774999999</v>
      </c>
      <c r="AR153" s="185">
        <v>83.419194614936359</v>
      </c>
      <c r="AS153" s="265">
        <v>9373046.0800000001</v>
      </c>
      <c r="AT153" s="264">
        <v>12180799.507999999</v>
      </c>
      <c r="AU153" s="185">
        <v>129.95561319165091</v>
      </c>
      <c r="AV153" s="265">
        <v>10367442</v>
      </c>
      <c r="AW153" s="264">
        <v>11408136</v>
      </c>
      <c r="AX153" s="185">
        <v>110.03809811523422</v>
      </c>
      <c r="AY153" s="265">
        <v>18862393</v>
      </c>
      <c r="AZ153" s="264">
        <v>12893518.899999999</v>
      </c>
      <c r="BA153" s="185">
        <v>68.355690076015264</v>
      </c>
      <c r="BB153" s="265">
        <v>34607592</v>
      </c>
      <c r="BC153" s="264">
        <v>12878529</v>
      </c>
      <c r="BD153" s="185">
        <v>37.213016727659067</v>
      </c>
      <c r="BE153" s="265">
        <v>48246812</v>
      </c>
      <c r="BF153" s="264">
        <v>18878570</v>
      </c>
      <c r="BG153" s="185">
        <v>39.129155310821368</v>
      </c>
      <c r="BH153" s="265">
        <v>16387611</v>
      </c>
      <c r="BI153" s="264">
        <v>11427926.290999999</v>
      </c>
      <c r="BJ153" s="185">
        <v>69.735157192833043</v>
      </c>
      <c r="BK153" s="265">
        <v>12457094</v>
      </c>
      <c r="BL153" s="264">
        <v>14868709</v>
      </c>
      <c r="BM153" s="185">
        <v>119.35937065257755</v>
      </c>
      <c r="BN153" s="265">
        <v>71517305</v>
      </c>
      <c r="BO153" s="264">
        <v>14475139</v>
      </c>
      <c r="BP153" s="185">
        <v>20.24005099185435</v>
      </c>
      <c r="BQ153" s="265">
        <v>15706000</v>
      </c>
      <c r="BR153" s="264">
        <v>14368919</v>
      </c>
      <c r="BS153" s="185">
        <v>91.486813956449765</v>
      </c>
      <c r="BT153" s="265">
        <v>15721270</v>
      </c>
      <c r="BU153" s="264">
        <v>16987895.679000001</v>
      </c>
      <c r="BV153" s="185">
        <v>108.05676436445657</v>
      </c>
      <c r="BW153" s="265">
        <v>12554782.242000001</v>
      </c>
      <c r="BX153" s="264">
        <v>10434950.324000001</v>
      </c>
      <c r="BY153" s="185">
        <v>83.11534300524589</v>
      </c>
      <c r="BZ153" s="265">
        <v>0</v>
      </c>
      <c r="CA153" s="264">
        <v>0</v>
      </c>
      <c r="CB153" s="185">
        <v>0</v>
      </c>
      <c r="CC153" s="265">
        <v>26553833</v>
      </c>
      <c r="CD153" s="264">
        <v>26038243.059759997</v>
      </c>
      <c r="CE153" s="185">
        <v>98.058321974684389</v>
      </c>
    </row>
    <row r="154" spans="1:83" ht="14.1" customHeight="1" x14ac:dyDescent="0.2">
      <c r="A154" s="384" t="s">
        <v>462</v>
      </c>
      <c r="B154" s="396" t="s">
        <v>198</v>
      </c>
      <c r="C154" s="183">
        <v>0</v>
      </c>
      <c r="D154" s="181">
        <v>0</v>
      </c>
      <c r="E154" s="185">
        <v>0</v>
      </c>
      <c r="F154" s="183">
        <v>0</v>
      </c>
      <c r="G154" s="181">
        <v>0</v>
      </c>
      <c r="H154" s="185">
        <v>0</v>
      </c>
      <c r="I154" s="183">
        <v>0</v>
      </c>
      <c r="J154" s="181">
        <v>0</v>
      </c>
      <c r="K154" s="185">
        <v>0</v>
      </c>
      <c r="L154" s="183">
        <v>0</v>
      </c>
      <c r="M154" s="181">
        <v>0</v>
      </c>
      <c r="N154" s="185">
        <v>0</v>
      </c>
      <c r="O154" s="183">
        <v>0</v>
      </c>
      <c r="P154" s="181">
        <v>0</v>
      </c>
      <c r="Q154" s="185">
        <v>0</v>
      </c>
      <c r="R154" s="183">
        <v>0</v>
      </c>
      <c r="S154" s="181">
        <v>0</v>
      </c>
      <c r="T154" s="185">
        <v>0</v>
      </c>
      <c r="U154" s="183">
        <v>0</v>
      </c>
      <c r="V154" s="181">
        <v>0</v>
      </c>
      <c r="W154" s="185">
        <v>0</v>
      </c>
      <c r="X154" s="183">
        <v>0</v>
      </c>
      <c r="Y154" s="181">
        <v>0</v>
      </c>
      <c r="Z154" s="185">
        <v>0</v>
      </c>
      <c r="AA154" s="183">
        <v>61104323</v>
      </c>
      <c r="AB154" s="181">
        <v>253814</v>
      </c>
      <c r="AC154" s="185">
        <v>0.41537813944849694</v>
      </c>
      <c r="AD154" s="183">
        <v>0</v>
      </c>
      <c r="AE154" s="181">
        <v>394218</v>
      </c>
      <c r="AF154" s="185">
        <v>0</v>
      </c>
      <c r="AG154" s="183">
        <v>398462</v>
      </c>
      <c r="AH154" s="181">
        <v>0</v>
      </c>
      <c r="AI154" s="185">
        <v>0</v>
      </c>
      <c r="AJ154" s="183">
        <v>0</v>
      </c>
      <c r="AK154" s="181">
        <v>0</v>
      </c>
      <c r="AL154" s="185">
        <v>0</v>
      </c>
      <c r="AM154" s="183">
        <v>0</v>
      </c>
      <c r="AN154" s="181">
        <v>0</v>
      </c>
      <c r="AO154" s="185">
        <v>0</v>
      </c>
      <c r="AP154" s="183">
        <v>0</v>
      </c>
      <c r="AQ154" s="181">
        <v>0</v>
      </c>
      <c r="AR154" s="185">
        <v>0</v>
      </c>
      <c r="AS154" s="183">
        <v>0</v>
      </c>
      <c r="AT154" s="181">
        <v>0</v>
      </c>
      <c r="AU154" s="185">
        <v>0</v>
      </c>
      <c r="AV154" s="183">
        <v>0</v>
      </c>
      <c r="AW154" s="181">
        <v>0</v>
      </c>
      <c r="AX154" s="185">
        <v>0</v>
      </c>
      <c r="AY154" s="183">
        <v>0</v>
      </c>
      <c r="AZ154" s="181">
        <v>0</v>
      </c>
      <c r="BA154" s="185">
        <v>0</v>
      </c>
      <c r="BB154" s="183">
        <v>0</v>
      </c>
      <c r="BC154" s="181">
        <v>0</v>
      </c>
      <c r="BD154" s="185">
        <v>0</v>
      </c>
      <c r="BE154" s="183">
        <v>0</v>
      </c>
      <c r="BF154" s="181">
        <v>0</v>
      </c>
      <c r="BG154" s="185">
        <v>0</v>
      </c>
      <c r="BH154" s="183">
        <v>0</v>
      </c>
      <c r="BI154" s="181">
        <v>0</v>
      </c>
      <c r="BJ154" s="185">
        <v>0</v>
      </c>
      <c r="BK154" s="183">
        <v>0</v>
      </c>
      <c r="BL154" s="181">
        <v>0</v>
      </c>
      <c r="BM154" s="185">
        <v>0</v>
      </c>
      <c r="BN154" s="183">
        <v>0</v>
      </c>
      <c r="BO154" s="181">
        <v>0</v>
      </c>
      <c r="BP154" s="185">
        <v>0</v>
      </c>
      <c r="BQ154" s="183">
        <v>0</v>
      </c>
      <c r="BR154" s="181">
        <v>0</v>
      </c>
      <c r="BS154" s="185">
        <v>0</v>
      </c>
      <c r="BT154" s="183">
        <v>0</v>
      </c>
      <c r="BU154" s="181">
        <v>0</v>
      </c>
      <c r="BV154" s="185">
        <v>0</v>
      </c>
      <c r="BW154" s="183">
        <v>0</v>
      </c>
      <c r="BX154" s="181">
        <v>0</v>
      </c>
      <c r="BY154" s="185">
        <v>0</v>
      </c>
      <c r="BZ154" s="183">
        <v>0</v>
      </c>
      <c r="CA154" s="181">
        <v>0</v>
      </c>
      <c r="CB154" s="185">
        <v>0</v>
      </c>
      <c r="CC154" s="183">
        <v>0</v>
      </c>
      <c r="CD154" s="181">
        <v>0</v>
      </c>
      <c r="CE154" s="185">
        <v>0</v>
      </c>
    </row>
    <row r="155" spans="1:83" ht="14.1" customHeight="1" x14ac:dyDescent="0.2">
      <c r="A155" s="384" t="s">
        <v>463</v>
      </c>
      <c r="B155" s="396" t="s">
        <v>199</v>
      </c>
      <c r="C155" s="103">
        <v>0</v>
      </c>
      <c r="D155" s="182">
        <v>0</v>
      </c>
      <c r="E155" s="185">
        <v>0</v>
      </c>
      <c r="F155" s="103">
        <v>0</v>
      </c>
      <c r="G155" s="182">
        <v>0</v>
      </c>
      <c r="H155" s="185">
        <v>0</v>
      </c>
      <c r="I155" s="103">
        <v>0</v>
      </c>
      <c r="J155" s="182">
        <v>0</v>
      </c>
      <c r="K155" s="185">
        <v>0</v>
      </c>
      <c r="L155" s="103">
        <v>0</v>
      </c>
      <c r="M155" s="182">
        <v>0</v>
      </c>
      <c r="N155" s="185">
        <v>0</v>
      </c>
      <c r="O155" s="103">
        <v>0</v>
      </c>
      <c r="P155" s="182">
        <v>0</v>
      </c>
      <c r="Q155" s="185">
        <v>0</v>
      </c>
      <c r="R155" s="103">
        <v>0</v>
      </c>
      <c r="S155" s="182">
        <v>0</v>
      </c>
      <c r="T155" s="185">
        <v>0</v>
      </c>
      <c r="U155" s="103">
        <v>0</v>
      </c>
      <c r="V155" s="182">
        <v>0</v>
      </c>
      <c r="W155" s="185">
        <v>0</v>
      </c>
      <c r="X155" s="103">
        <v>0</v>
      </c>
      <c r="Y155" s="182">
        <v>0</v>
      </c>
      <c r="Z155" s="185">
        <v>0</v>
      </c>
      <c r="AA155" s="103">
        <v>0</v>
      </c>
      <c r="AB155" s="182">
        <v>0</v>
      </c>
      <c r="AC155" s="185">
        <v>0</v>
      </c>
      <c r="AD155" s="103">
        <v>0</v>
      </c>
      <c r="AE155" s="182">
        <v>0</v>
      </c>
      <c r="AF155" s="185">
        <v>0</v>
      </c>
      <c r="AG155" s="103">
        <v>0</v>
      </c>
      <c r="AH155" s="182">
        <v>0</v>
      </c>
      <c r="AI155" s="185">
        <v>0</v>
      </c>
      <c r="AJ155" s="103">
        <v>1152000</v>
      </c>
      <c r="AK155" s="182">
        <v>1604592.8330000001</v>
      </c>
      <c r="AL155" s="185">
        <v>139.28757230902781</v>
      </c>
      <c r="AM155" s="103">
        <v>780212</v>
      </c>
      <c r="AN155" s="182">
        <v>338994.94400000002</v>
      </c>
      <c r="AO155" s="185">
        <v>43.449081019005092</v>
      </c>
      <c r="AP155" s="103">
        <v>21158155.333999999</v>
      </c>
      <c r="AQ155" s="182">
        <v>17649962.774999999</v>
      </c>
      <c r="AR155" s="185">
        <v>83.419194614936359</v>
      </c>
      <c r="AS155" s="103">
        <v>0</v>
      </c>
      <c r="AT155" s="182">
        <v>0</v>
      </c>
      <c r="AU155" s="185">
        <v>0</v>
      </c>
      <c r="AV155" s="103">
        <v>0</v>
      </c>
      <c r="AW155" s="182">
        <v>0</v>
      </c>
      <c r="AX155" s="185">
        <v>0</v>
      </c>
      <c r="AY155" s="103">
        <v>0</v>
      </c>
      <c r="AZ155" s="182">
        <v>0</v>
      </c>
      <c r="BA155" s="185">
        <v>0</v>
      </c>
      <c r="BB155" s="103">
        <v>0</v>
      </c>
      <c r="BC155" s="182">
        <v>0</v>
      </c>
      <c r="BD155" s="185">
        <v>0</v>
      </c>
      <c r="BE155" s="103">
        <v>0</v>
      </c>
      <c r="BF155" s="182">
        <v>0</v>
      </c>
      <c r="BG155" s="185">
        <v>0</v>
      </c>
      <c r="BH155" s="103">
        <v>0</v>
      </c>
      <c r="BI155" s="182">
        <v>0</v>
      </c>
      <c r="BJ155" s="185">
        <v>0</v>
      </c>
      <c r="BK155" s="103">
        <v>0</v>
      </c>
      <c r="BL155" s="182">
        <v>0</v>
      </c>
      <c r="BM155" s="185">
        <v>0</v>
      </c>
      <c r="BN155" s="103">
        <v>0</v>
      </c>
      <c r="BO155" s="182">
        <v>0</v>
      </c>
      <c r="BP155" s="185">
        <v>0</v>
      </c>
      <c r="BQ155" s="103">
        <v>0</v>
      </c>
      <c r="BR155" s="182">
        <v>0</v>
      </c>
      <c r="BS155" s="185">
        <v>0</v>
      </c>
      <c r="BT155" s="103">
        <v>0</v>
      </c>
      <c r="BU155" s="182">
        <v>0</v>
      </c>
      <c r="BV155" s="185">
        <v>0</v>
      </c>
      <c r="BW155" s="103">
        <v>0</v>
      </c>
      <c r="BX155" s="182">
        <v>0</v>
      </c>
      <c r="BY155" s="185">
        <v>0</v>
      </c>
      <c r="BZ155" s="103">
        <v>0</v>
      </c>
      <c r="CA155" s="182">
        <v>0</v>
      </c>
      <c r="CB155" s="185">
        <v>0</v>
      </c>
      <c r="CC155" s="103">
        <v>0</v>
      </c>
      <c r="CD155" s="182">
        <v>0</v>
      </c>
      <c r="CE155" s="185">
        <v>0</v>
      </c>
    </row>
    <row r="156" spans="1:83" ht="21" x14ac:dyDescent="0.2">
      <c r="A156" s="385" t="s">
        <v>464</v>
      </c>
      <c r="B156" s="396" t="s">
        <v>226</v>
      </c>
      <c r="C156" s="103">
        <v>0</v>
      </c>
      <c r="D156" s="182">
        <v>0</v>
      </c>
      <c r="E156" s="185">
        <v>0</v>
      </c>
      <c r="F156" s="103">
        <v>0</v>
      </c>
      <c r="G156" s="182">
        <v>0</v>
      </c>
      <c r="H156" s="185">
        <v>0</v>
      </c>
      <c r="I156" s="103">
        <v>0</v>
      </c>
      <c r="J156" s="182">
        <v>0</v>
      </c>
      <c r="K156" s="185">
        <v>0</v>
      </c>
      <c r="L156" s="103">
        <v>0</v>
      </c>
      <c r="M156" s="182">
        <v>0</v>
      </c>
      <c r="N156" s="185">
        <v>0</v>
      </c>
      <c r="O156" s="103">
        <v>0</v>
      </c>
      <c r="P156" s="182">
        <v>0</v>
      </c>
      <c r="Q156" s="185">
        <v>0</v>
      </c>
      <c r="R156" s="103">
        <v>0</v>
      </c>
      <c r="S156" s="182">
        <v>0</v>
      </c>
      <c r="T156" s="185">
        <v>0</v>
      </c>
      <c r="U156" s="103">
        <v>0</v>
      </c>
      <c r="V156" s="182">
        <v>0</v>
      </c>
      <c r="W156" s="185">
        <v>0</v>
      </c>
      <c r="X156" s="103">
        <v>0</v>
      </c>
      <c r="Y156" s="182">
        <v>0</v>
      </c>
      <c r="Z156" s="185">
        <v>0</v>
      </c>
      <c r="AA156" s="103">
        <v>0</v>
      </c>
      <c r="AB156" s="182">
        <v>0</v>
      </c>
      <c r="AC156" s="185">
        <v>0</v>
      </c>
      <c r="AD156" s="103">
        <v>0</v>
      </c>
      <c r="AE156" s="182">
        <v>0</v>
      </c>
      <c r="AF156" s="185">
        <v>0</v>
      </c>
      <c r="AG156" s="103">
        <v>0</v>
      </c>
      <c r="AH156" s="182">
        <v>0</v>
      </c>
      <c r="AI156" s="185">
        <v>0</v>
      </c>
      <c r="AJ156" s="103">
        <v>0</v>
      </c>
      <c r="AK156" s="182">
        <v>0</v>
      </c>
      <c r="AL156" s="185">
        <v>0</v>
      </c>
      <c r="AM156" s="103">
        <v>2407948</v>
      </c>
      <c r="AN156" s="182">
        <v>10100452.045</v>
      </c>
      <c r="AO156" s="185">
        <v>419.46304675184018</v>
      </c>
      <c r="AP156" s="103">
        <v>0</v>
      </c>
      <c r="AQ156" s="182">
        <v>0</v>
      </c>
      <c r="AR156" s="185">
        <v>0</v>
      </c>
      <c r="AS156" s="103">
        <v>9373046.0800000001</v>
      </c>
      <c r="AT156" s="182">
        <v>12180799.507999999</v>
      </c>
      <c r="AU156" s="185">
        <v>129.95561319165091</v>
      </c>
      <c r="AV156" s="103">
        <v>10367442</v>
      </c>
      <c r="AW156" s="182">
        <v>11408136</v>
      </c>
      <c r="AX156" s="185">
        <v>110.03809811523422</v>
      </c>
      <c r="AY156" s="103">
        <v>18850600</v>
      </c>
      <c r="AZ156" s="182">
        <v>12881725.899999999</v>
      </c>
      <c r="BA156" s="185">
        <v>68.335893287216308</v>
      </c>
      <c r="BB156" s="103">
        <v>34595799</v>
      </c>
      <c r="BC156" s="182">
        <v>12878529</v>
      </c>
      <c r="BD156" s="185">
        <v>37.225701883630435</v>
      </c>
      <c r="BE156" s="103">
        <v>48246812</v>
      </c>
      <c r="BF156" s="182">
        <v>18878570</v>
      </c>
      <c r="BG156" s="185">
        <v>39.129155310821368</v>
      </c>
      <c r="BH156" s="103">
        <v>14328991</v>
      </c>
      <c r="BI156" s="182">
        <v>9369306.2909999993</v>
      </c>
      <c r="BJ156" s="185">
        <v>65.387062431681329</v>
      </c>
      <c r="BK156" s="103">
        <v>10295094</v>
      </c>
      <c r="BL156" s="182">
        <v>12706709</v>
      </c>
      <c r="BM156" s="185">
        <v>123.42489539192162</v>
      </c>
      <c r="BN156" s="103">
        <v>10402000</v>
      </c>
      <c r="BO156" s="182">
        <v>12248139</v>
      </c>
      <c r="BP156" s="185">
        <v>117.74792347625456</v>
      </c>
      <c r="BQ156" s="103">
        <v>13412000</v>
      </c>
      <c r="BR156" s="182">
        <v>12074919</v>
      </c>
      <c r="BS156" s="185">
        <v>90.030711303310468</v>
      </c>
      <c r="BT156" s="103">
        <v>15721270</v>
      </c>
      <c r="BU156" s="182">
        <v>16987895.679000001</v>
      </c>
      <c r="BV156" s="185">
        <v>108.05676436445657</v>
      </c>
      <c r="BW156" s="103">
        <v>10121077.242000001</v>
      </c>
      <c r="BX156" s="182">
        <v>8001245.7240000004</v>
      </c>
      <c r="BY156" s="185">
        <v>79.055277740562872</v>
      </c>
      <c r="BZ156" s="103">
        <v>0</v>
      </c>
      <c r="CA156" s="182">
        <v>0</v>
      </c>
      <c r="CB156" s="185">
        <v>0</v>
      </c>
      <c r="CC156" s="103">
        <v>0</v>
      </c>
      <c r="CD156" s="182">
        <v>0</v>
      </c>
      <c r="CE156" s="185">
        <v>0</v>
      </c>
    </row>
    <row r="157" spans="1:83" ht="14.1" customHeight="1" x14ac:dyDescent="0.2">
      <c r="A157" s="385" t="s">
        <v>465</v>
      </c>
      <c r="B157" s="380" t="s">
        <v>572</v>
      </c>
      <c r="C157" s="103">
        <v>0</v>
      </c>
      <c r="D157" s="182">
        <v>0</v>
      </c>
      <c r="E157" s="185">
        <v>0</v>
      </c>
      <c r="F157" s="103">
        <v>0</v>
      </c>
      <c r="G157" s="182">
        <v>0</v>
      </c>
      <c r="H157" s="185">
        <v>0</v>
      </c>
      <c r="I157" s="103">
        <v>0</v>
      </c>
      <c r="J157" s="182">
        <v>0</v>
      </c>
      <c r="K157" s="185">
        <v>0</v>
      </c>
      <c r="L157" s="103">
        <v>0</v>
      </c>
      <c r="M157" s="182">
        <v>0</v>
      </c>
      <c r="N157" s="185">
        <v>0</v>
      </c>
      <c r="O157" s="103">
        <v>0</v>
      </c>
      <c r="P157" s="182">
        <v>0</v>
      </c>
      <c r="Q157" s="185">
        <v>0</v>
      </c>
      <c r="R157" s="103">
        <v>0</v>
      </c>
      <c r="S157" s="182">
        <v>0</v>
      </c>
      <c r="T157" s="185">
        <v>0</v>
      </c>
      <c r="U157" s="103">
        <v>0</v>
      </c>
      <c r="V157" s="182">
        <v>0</v>
      </c>
      <c r="W157" s="185">
        <v>0</v>
      </c>
      <c r="X157" s="103">
        <v>0</v>
      </c>
      <c r="Y157" s="182">
        <v>0</v>
      </c>
      <c r="Z157" s="185">
        <v>0</v>
      </c>
      <c r="AA157" s="103">
        <v>0</v>
      </c>
      <c r="AB157" s="182">
        <v>0</v>
      </c>
      <c r="AC157" s="185">
        <v>0</v>
      </c>
      <c r="AD157" s="103">
        <v>0</v>
      </c>
      <c r="AE157" s="182">
        <v>0</v>
      </c>
      <c r="AF157" s="185">
        <v>0</v>
      </c>
      <c r="AG157" s="103">
        <v>0</v>
      </c>
      <c r="AH157" s="182">
        <v>0</v>
      </c>
      <c r="AI157" s="185">
        <v>0</v>
      </c>
      <c r="AJ157" s="103">
        <v>0</v>
      </c>
      <c r="AK157" s="182">
        <v>0</v>
      </c>
      <c r="AL157" s="185">
        <v>0</v>
      </c>
      <c r="AM157" s="103">
        <v>0</v>
      </c>
      <c r="AN157" s="182">
        <v>0</v>
      </c>
      <c r="AO157" s="185">
        <v>0</v>
      </c>
      <c r="AP157" s="103">
        <v>0</v>
      </c>
      <c r="AQ157" s="182">
        <v>0</v>
      </c>
      <c r="AR157" s="185">
        <v>0</v>
      </c>
      <c r="AS157" s="103">
        <v>0</v>
      </c>
      <c r="AT157" s="182">
        <v>0</v>
      </c>
      <c r="AU157" s="185">
        <v>0</v>
      </c>
      <c r="AV157" s="103">
        <v>0</v>
      </c>
      <c r="AW157" s="182">
        <v>0</v>
      </c>
      <c r="AX157" s="185">
        <v>0</v>
      </c>
      <c r="AY157" s="103">
        <v>8400000</v>
      </c>
      <c r="AZ157" s="182">
        <v>7770938.5999999996</v>
      </c>
      <c r="BA157" s="185">
        <v>92.511173809523811</v>
      </c>
      <c r="BB157" s="103">
        <v>8400000</v>
      </c>
      <c r="BC157" s="182">
        <v>10718006</v>
      </c>
      <c r="BD157" s="185">
        <v>127.59530952380953</v>
      </c>
      <c r="BE157" s="103">
        <v>0</v>
      </c>
      <c r="BF157" s="182">
        <v>0</v>
      </c>
      <c r="BG157" s="185">
        <v>0</v>
      </c>
      <c r="BH157" s="103">
        <v>0</v>
      </c>
      <c r="BI157" s="182">
        <v>0</v>
      </c>
      <c r="BJ157" s="185">
        <v>0</v>
      </c>
      <c r="BK157" s="103">
        <v>0</v>
      </c>
      <c r="BL157" s="182">
        <v>0</v>
      </c>
      <c r="BM157" s="185">
        <v>0</v>
      </c>
      <c r="BN157" s="103">
        <v>0</v>
      </c>
      <c r="BO157" s="182">
        <v>0</v>
      </c>
      <c r="BP157" s="185">
        <v>0</v>
      </c>
      <c r="BQ157" s="103">
        <v>0</v>
      </c>
      <c r="BR157" s="182">
        <v>0</v>
      </c>
      <c r="BS157" s="185">
        <v>0</v>
      </c>
      <c r="BT157" s="103">
        <v>0</v>
      </c>
      <c r="BU157" s="182">
        <v>0</v>
      </c>
      <c r="BV157" s="185">
        <v>0</v>
      </c>
      <c r="BW157" s="103">
        <v>0</v>
      </c>
      <c r="BX157" s="182">
        <v>0</v>
      </c>
      <c r="BY157" s="185">
        <v>0</v>
      </c>
      <c r="BZ157" s="103">
        <v>0</v>
      </c>
      <c r="CA157" s="182">
        <v>0</v>
      </c>
      <c r="CB157" s="185">
        <v>0</v>
      </c>
      <c r="CC157" s="103">
        <v>0</v>
      </c>
      <c r="CD157" s="182">
        <v>0</v>
      </c>
      <c r="CE157" s="185">
        <v>0</v>
      </c>
    </row>
    <row r="158" spans="1:83" ht="14.1" customHeight="1" x14ac:dyDescent="0.2">
      <c r="A158" s="385" t="s">
        <v>466</v>
      </c>
      <c r="B158" s="380" t="s">
        <v>386</v>
      </c>
      <c r="C158" s="103">
        <v>0</v>
      </c>
      <c r="D158" s="182">
        <v>0</v>
      </c>
      <c r="E158" s="185">
        <v>0</v>
      </c>
      <c r="F158" s="103">
        <v>0</v>
      </c>
      <c r="G158" s="182">
        <v>0</v>
      </c>
      <c r="H158" s="185">
        <v>0</v>
      </c>
      <c r="I158" s="103">
        <v>0</v>
      </c>
      <c r="J158" s="182">
        <v>0</v>
      </c>
      <c r="K158" s="185">
        <v>0</v>
      </c>
      <c r="L158" s="103">
        <v>0</v>
      </c>
      <c r="M158" s="182">
        <v>0</v>
      </c>
      <c r="N158" s="185">
        <v>0</v>
      </c>
      <c r="O158" s="103">
        <v>0</v>
      </c>
      <c r="P158" s="182">
        <v>0</v>
      </c>
      <c r="Q158" s="185">
        <v>0</v>
      </c>
      <c r="R158" s="103">
        <v>0</v>
      </c>
      <c r="S158" s="182">
        <v>0</v>
      </c>
      <c r="T158" s="185">
        <v>0</v>
      </c>
      <c r="U158" s="103">
        <v>0</v>
      </c>
      <c r="V158" s="182">
        <v>0</v>
      </c>
      <c r="W158" s="185">
        <v>0</v>
      </c>
      <c r="X158" s="103">
        <v>0</v>
      </c>
      <c r="Y158" s="182">
        <v>0</v>
      </c>
      <c r="Z158" s="185">
        <v>0</v>
      </c>
      <c r="AA158" s="103">
        <v>0</v>
      </c>
      <c r="AB158" s="182">
        <v>0</v>
      </c>
      <c r="AC158" s="185">
        <v>0</v>
      </c>
      <c r="AD158" s="103">
        <v>0</v>
      </c>
      <c r="AE158" s="182">
        <v>0</v>
      </c>
      <c r="AF158" s="185">
        <v>0</v>
      </c>
      <c r="AG158" s="103">
        <v>0</v>
      </c>
      <c r="AH158" s="182">
        <v>0</v>
      </c>
      <c r="AI158" s="185">
        <v>0</v>
      </c>
      <c r="AJ158" s="103">
        <v>0</v>
      </c>
      <c r="AK158" s="182">
        <v>0</v>
      </c>
      <c r="AL158" s="185">
        <v>0</v>
      </c>
      <c r="AM158" s="103">
        <v>0</v>
      </c>
      <c r="AN158" s="182">
        <v>0</v>
      </c>
      <c r="AO158" s="185">
        <v>0</v>
      </c>
      <c r="AP158" s="103">
        <v>0</v>
      </c>
      <c r="AQ158" s="182">
        <v>0</v>
      </c>
      <c r="AR158" s="185">
        <v>0</v>
      </c>
      <c r="AS158" s="103">
        <v>0</v>
      </c>
      <c r="AT158" s="182">
        <v>0</v>
      </c>
      <c r="AU158" s="185">
        <v>0</v>
      </c>
      <c r="AV158" s="103">
        <v>0</v>
      </c>
      <c r="AW158" s="182">
        <v>0</v>
      </c>
      <c r="AX158" s="185">
        <v>0</v>
      </c>
      <c r="AY158" s="103">
        <v>360000</v>
      </c>
      <c r="AZ158" s="182">
        <v>390649.3</v>
      </c>
      <c r="BA158" s="185">
        <v>108.51369444444443</v>
      </c>
      <c r="BB158" s="103">
        <v>500000</v>
      </c>
      <c r="BC158" s="182">
        <v>629326</v>
      </c>
      <c r="BD158" s="185">
        <v>125.86520000000002</v>
      </c>
      <c r="BE158" s="103">
        <v>0</v>
      </c>
      <c r="BF158" s="182">
        <v>0</v>
      </c>
      <c r="BG158" s="185">
        <v>0</v>
      </c>
      <c r="BH158" s="103">
        <v>0</v>
      </c>
      <c r="BI158" s="182">
        <v>0</v>
      </c>
      <c r="BJ158" s="185">
        <v>0</v>
      </c>
      <c r="BK158" s="103">
        <v>0</v>
      </c>
      <c r="BL158" s="182">
        <v>0</v>
      </c>
      <c r="BM158" s="185">
        <v>0</v>
      </c>
      <c r="BN158" s="103">
        <v>10402000</v>
      </c>
      <c r="BO158" s="182">
        <v>12248139</v>
      </c>
      <c r="BP158" s="185">
        <v>117.74792347625456</v>
      </c>
      <c r="BQ158" s="103">
        <v>0</v>
      </c>
      <c r="BR158" s="182">
        <v>0</v>
      </c>
      <c r="BS158" s="185">
        <v>0</v>
      </c>
      <c r="BT158" s="103">
        <v>0</v>
      </c>
      <c r="BU158" s="182">
        <v>0</v>
      </c>
      <c r="BV158" s="185">
        <v>0</v>
      </c>
      <c r="BW158" s="103">
        <v>0</v>
      </c>
      <c r="BX158" s="182">
        <v>0</v>
      </c>
      <c r="BY158" s="185">
        <v>0</v>
      </c>
      <c r="BZ158" s="103">
        <v>0</v>
      </c>
      <c r="CA158" s="182">
        <v>0</v>
      </c>
      <c r="CB158" s="185">
        <v>0</v>
      </c>
      <c r="CC158" s="103">
        <v>0</v>
      </c>
      <c r="CD158" s="182">
        <v>0</v>
      </c>
      <c r="CE158" s="185">
        <v>0</v>
      </c>
    </row>
    <row r="159" spans="1:83" ht="14.1" customHeight="1" x14ac:dyDescent="0.2">
      <c r="A159" s="385" t="s">
        <v>467</v>
      </c>
      <c r="B159" s="380" t="s">
        <v>387</v>
      </c>
      <c r="C159" s="103">
        <v>0</v>
      </c>
      <c r="D159" s="182">
        <v>0</v>
      </c>
      <c r="E159" s="185">
        <v>0</v>
      </c>
      <c r="F159" s="103">
        <v>0</v>
      </c>
      <c r="G159" s="182">
        <v>0</v>
      </c>
      <c r="H159" s="185">
        <v>0</v>
      </c>
      <c r="I159" s="103">
        <v>0</v>
      </c>
      <c r="J159" s="182">
        <v>0</v>
      </c>
      <c r="K159" s="185">
        <v>0</v>
      </c>
      <c r="L159" s="103">
        <v>0</v>
      </c>
      <c r="M159" s="182">
        <v>0</v>
      </c>
      <c r="N159" s="185">
        <v>0</v>
      </c>
      <c r="O159" s="103">
        <v>0</v>
      </c>
      <c r="P159" s="182">
        <v>0</v>
      </c>
      <c r="Q159" s="185">
        <v>0</v>
      </c>
      <c r="R159" s="103">
        <v>0</v>
      </c>
      <c r="S159" s="182">
        <v>0</v>
      </c>
      <c r="T159" s="185">
        <v>0</v>
      </c>
      <c r="U159" s="103">
        <v>0</v>
      </c>
      <c r="V159" s="182">
        <v>0</v>
      </c>
      <c r="W159" s="185">
        <v>0</v>
      </c>
      <c r="X159" s="103">
        <v>0</v>
      </c>
      <c r="Y159" s="182">
        <v>0</v>
      </c>
      <c r="Z159" s="185">
        <v>0</v>
      </c>
      <c r="AA159" s="103">
        <v>0</v>
      </c>
      <c r="AB159" s="182">
        <v>0</v>
      </c>
      <c r="AC159" s="185">
        <v>0</v>
      </c>
      <c r="AD159" s="103">
        <v>0</v>
      </c>
      <c r="AE159" s="182">
        <v>0</v>
      </c>
      <c r="AF159" s="185">
        <v>0</v>
      </c>
      <c r="AG159" s="103">
        <v>0</v>
      </c>
      <c r="AH159" s="182">
        <v>0</v>
      </c>
      <c r="AI159" s="185">
        <v>0</v>
      </c>
      <c r="AJ159" s="103">
        <v>0</v>
      </c>
      <c r="AK159" s="182">
        <v>0</v>
      </c>
      <c r="AL159" s="185">
        <v>0</v>
      </c>
      <c r="AM159" s="103">
        <v>0</v>
      </c>
      <c r="AN159" s="182">
        <v>0</v>
      </c>
      <c r="AO159" s="185">
        <v>0</v>
      </c>
      <c r="AP159" s="103">
        <v>0</v>
      </c>
      <c r="AQ159" s="182">
        <v>0</v>
      </c>
      <c r="AR159" s="185">
        <v>0</v>
      </c>
      <c r="AS159" s="103">
        <v>0</v>
      </c>
      <c r="AT159" s="182">
        <v>0</v>
      </c>
      <c r="AU159" s="185">
        <v>0</v>
      </c>
      <c r="AV159" s="103">
        <v>0</v>
      </c>
      <c r="AW159" s="182">
        <v>0</v>
      </c>
      <c r="AX159" s="185">
        <v>0</v>
      </c>
      <c r="AY159" s="103">
        <v>1200000</v>
      </c>
      <c r="AZ159" s="182">
        <v>280506.90000000002</v>
      </c>
      <c r="BA159" s="185">
        <v>23.375575000000001</v>
      </c>
      <c r="BB159" s="103">
        <v>400000</v>
      </c>
      <c r="BC159" s="182">
        <v>437660</v>
      </c>
      <c r="BD159" s="185">
        <v>109.41499999999999</v>
      </c>
      <c r="BE159" s="103">
        <v>0</v>
      </c>
      <c r="BF159" s="182">
        <v>0</v>
      </c>
      <c r="BG159" s="185">
        <v>0</v>
      </c>
      <c r="BH159" s="103">
        <v>0</v>
      </c>
      <c r="BI159" s="182">
        <v>0</v>
      </c>
      <c r="BJ159" s="185">
        <v>0</v>
      </c>
      <c r="BK159" s="103">
        <v>0</v>
      </c>
      <c r="BL159" s="182">
        <v>0</v>
      </c>
      <c r="BM159" s="185">
        <v>0</v>
      </c>
      <c r="BN159" s="103">
        <v>0</v>
      </c>
      <c r="BO159" s="182">
        <v>0</v>
      </c>
      <c r="BP159" s="185">
        <v>0</v>
      </c>
      <c r="BQ159" s="103">
        <v>0</v>
      </c>
      <c r="BR159" s="182">
        <v>0</v>
      </c>
      <c r="BS159" s="185">
        <v>0</v>
      </c>
      <c r="BT159" s="103">
        <v>0</v>
      </c>
      <c r="BU159" s="182">
        <v>0</v>
      </c>
      <c r="BV159" s="185">
        <v>0</v>
      </c>
      <c r="BW159" s="103">
        <v>0</v>
      </c>
      <c r="BX159" s="182">
        <v>0</v>
      </c>
      <c r="BY159" s="185">
        <v>0</v>
      </c>
      <c r="BZ159" s="103">
        <v>0</v>
      </c>
      <c r="CA159" s="182">
        <v>0</v>
      </c>
      <c r="CB159" s="185">
        <v>0</v>
      </c>
      <c r="CC159" s="103">
        <v>0</v>
      </c>
      <c r="CD159" s="182">
        <v>0</v>
      </c>
      <c r="CE159" s="185">
        <v>0</v>
      </c>
    </row>
    <row r="160" spans="1:83" ht="14.1" customHeight="1" x14ac:dyDescent="0.2">
      <c r="A160" s="385" t="s">
        <v>468</v>
      </c>
      <c r="B160" s="380" t="s">
        <v>573</v>
      </c>
      <c r="C160" s="103">
        <v>0</v>
      </c>
      <c r="D160" s="182">
        <v>0</v>
      </c>
      <c r="E160" s="185">
        <v>0</v>
      </c>
      <c r="F160" s="103">
        <v>0</v>
      </c>
      <c r="G160" s="182">
        <v>0</v>
      </c>
      <c r="H160" s="185">
        <v>0</v>
      </c>
      <c r="I160" s="103">
        <v>0</v>
      </c>
      <c r="J160" s="182">
        <v>0</v>
      </c>
      <c r="K160" s="185">
        <v>0</v>
      </c>
      <c r="L160" s="103">
        <v>0</v>
      </c>
      <c r="M160" s="182">
        <v>0</v>
      </c>
      <c r="N160" s="185">
        <v>0</v>
      </c>
      <c r="O160" s="103">
        <v>0</v>
      </c>
      <c r="P160" s="182">
        <v>0</v>
      </c>
      <c r="Q160" s="185">
        <v>0</v>
      </c>
      <c r="R160" s="103">
        <v>0</v>
      </c>
      <c r="S160" s="182">
        <v>0</v>
      </c>
      <c r="T160" s="185">
        <v>0</v>
      </c>
      <c r="U160" s="103">
        <v>0</v>
      </c>
      <c r="V160" s="182">
        <v>0</v>
      </c>
      <c r="W160" s="185">
        <v>0</v>
      </c>
      <c r="X160" s="103">
        <v>0</v>
      </c>
      <c r="Y160" s="182">
        <v>0</v>
      </c>
      <c r="Z160" s="185">
        <v>0</v>
      </c>
      <c r="AA160" s="103">
        <v>0</v>
      </c>
      <c r="AB160" s="182">
        <v>0</v>
      </c>
      <c r="AC160" s="185">
        <v>0</v>
      </c>
      <c r="AD160" s="103">
        <v>0</v>
      </c>
      <c r="AE160" s="182">
        <v>0</v>
      </c>
      <c r="AF160" s="185">
        <v>0</v>
      </c>
      <c r="AG160" s="103">
        <v>0</v>
      </c>
      <c r="AH160" s="182">
        <v>0</v>
      </c>
      <c r="AI160" s="185">
        <v>0</v>
      </c>
      <c r="AJ160" s="103">
        <v>0</v>
      </c>
      <c r="AK160" s="182">
        <v>0</v>
      </c>
      <c r="AL160" s="185">
        <v>0</v>
      </c>
      <c r="AM160" s="103">
        <v>0</v>
      </c>
      <c r="AN160" s="182">
        <v>0</v>
      </c>
      <c r="AO160" s="185">
        <v>0</v>
      </c>
      <c r="AP160" s="103">
        <v>0</v>
      </c>
      <c r="AQ160" s="182">
        <v>0</v>
      </c>
      <c r="AR160" s="185">
        <v>0</v>
      </c>
      <c r="AS160" s="103">
        <v>0</v>
      </c>
      <c r="AT160" s="182">
        <v>0</v>
      </c>
      <c r="AU160" s="185">
        <v>0</v>
      </c>
      <c r="AV160" s="103">
        <v>0</v>
      </c>
      <c r="AW160" s="182">
        <v>0</v>
      </c>
      <c r="AX160" s="185">
        <v>0</v>
      </c>
      <c r="AY160" s="103">
        <v>682800</v>
      </c>
      <c r="AZ160" s="182">
        <v>197574.9</v>
      </c>
      <c r="BA160" s="185">
        <v>28.935984182776803</v>
      </c>
      <c r="BB160" s="103">
        <v>300000</v>
      </c>
      <c r="BC160" s="182">
        <v>17446</v>
      </c>
      <c r="BD160" s="185">
        <v>5.8153333333333332</v>
      </c>
      <c r="BE160" s="103">
        <v>0</v>
      </c>
      <c r="BF160" s="182">
        <v>0</v>
      </c>
      <c r="BG160" s="185">
        <v>0</v>
      </c>
      <c r="BH160" s="103">
        <v>0</v>
      </c>
      <c r="BI160" s="182">
        <v>0</v>
      </c>
      <c r="BJ160" s="185">
        <v>0</v>
      </c>
      <c r="BK160" s="103">
        <v>0</v>
      </c>
      <c r="BL160" s="182">
        <v>0</v>
      </c>
      <c r="BM160" s="185">
        <v>0</v>
      </c>
      <c r="BN160" s="103">
        <v>0</v>
      </c>
      <c r="BO160" s="182">
        <v>0</v>
      </c>
      <c r="BP160" s="185">
        <v>0</v>
      </c>
      <c r="BQ160" s="103">
        <v>0</v>
      </c>
      <c r="BR160" s="182">
        <v>0</v>
      </c>
      <c r="BS160" s="185">
        <v>0</v>
      </c>
      <c r="BT160" s="103">
        <v>0</v>
      </c>
      <c r="BU160" s="182">
        <v>0</v>
      </c>
      <c r="BV160" s="185">
        <v>0</v>
      </c>
      <c r="BW160" s="103">
        <v>0</v>
      </c>
      <c r="BX160" s="182">
        <v>0</v>
      </c>
      <c r="BY160" s="185">
        <v>0</v>
      </c>
      <c r="BZ160" s="103">
        <v>0</v>
      </c>
      <c r="CA160" s="182">
        <v>0</v>
      </c>
      <c r="CB160" s="185">
        <v>0</v>
      </c>
      <c r="CC160" s="103">
        <v>0</v>
      </c>
      <c r="CD160" s="182">
        <v>0</v>
      </c>
      <c r="CE160" s="185">
        <v>0</v>
      </c>
    </row>
    <row r="161" spans="1:83" ht="14.1" customHeight="1" x14ac:dyDescent="0.2">
      <c r="A161" s="385" t="s">
        <v>469</v>
      </c>
      <c r="B161" s="380" t="s">
        <v>574</v>
      </c>
      <c r="C161" s="103">
        <v>0</v>
      </c>
      <c r="D161" s="182">
        <v>0</v>
      </c>
      <c r="E161" s="185">
        <v>0</v>
      </c>
      <c r="F161" s="103">
        <v>0</v>
      </c>
      <c r="G161" s="182">
        <v>0</v>
      </c>
      <c r="H161" s="185">
        <v>0</v>
      </c>
      <c r="I161" s="103">
        <v>0</v>
      </c>
      <c r="J161" s="182">
        <v>0</v>
      </c>
      <c r="K161" s="185">
        <v>0</v>
      </c>
      <c r="L161" s="103">
        <v>0</v>
      </c>
      <c r="M161" s="182">
        <v>0</v>
      </c>
      <c r="N161" s="185">
        <v>0</v>
      </c>
      <c r="O161" s="103">
        <v>0</v>
      </c>
      <c r="P161" s="182">
        <v>0</v>
      </c>
      <c r="Q161" s="185">
        <v>0</v>
      </c>
      <c r="R161" s="103">
        <v>0</v>
      </c>
      <c r="S161" s="182">
        <v>0</v>
      </c>
      <c r="T161" s="185">
        <v>0</v>
      </c>
      <c r="U161" s="103">
        <v>0</v>
      </c>
      <c r="V161" s="182">
        <v>0</v>
      </c>
      <c r="W161" s="185">
        <v>0</v>
      </c>
      <c r="X161" s="103">
        <v>0</v>
      </c>
      <c r="Y161" s="182">
        <v>0</v>
      </c>
      <c r="Z161" s="185">
        <v>0</v>
      </c>
      <c r="AA161" s="103">
        <v>0</v>
      </c>
      <c r="AB161" s="182">
        <v>0</v>
      </c>
      <c r="AC161" s="185">
        <v>0</v>
      </c>
      <c r="AD161" s="103">
        <v>0</v>
      </c>
      <c r="AE161" s="182">
        <v>0</v>
      </c>
      <c r="AF161" s="185">
        <v>0</v>
      </c>
      <c r="AG161" s="103">
        <v>0</v>
      </c>
      <c r="AH161" s="182">
        <v>0</v>
      </c>
      <c r="AI161" s="185">
        <v>0</v>
      </c>
      <c r="AJ161" s="103">
        <v>0</v>
      </c>
      <c r="AK161" s="182">
        <v>0</v>
      </c>
      <c r="AL161" s="185">
        <v>0</v>
      </c>
      <c r="AM161" s="103">
        <v>0</v>
      </c>
      <c r="AN161" s="182">
        <v>0</v>
      </c>
      <c r="AO161" s="185">
        <v>0</v>
      </c>
      <c r="AP161" s="103">
        <v>0</v>
      </c>
      <c r="AQ161" s="182">
        <v>0</v>
      </c>
      <c r="AR161" s="185">
        <v>0</v>
      </c>
      <c r="AS161" s="103">
        <v>0</v>
      </c>
      <c r="AT161" s="182">
        <v>0</v>
      </c>
      <c r="AU161" s="185">
        <v>0</v>
      </c>
      <c r="AV161" s="103">
        <v>0</v>
      </c>
      <c r="AW161" s="182">
        <v>0</v>
      </c>
      <c r="AX161" s="185">
        <v>0</v>
      </c>
      <c r="AY161" s="103">
        <v>3000000</v>
      </c>
      <c r="AZ161" s="182">
        <v>705185.9</v>
      </c>
      <c r="BA161" s="185">
        <v>23.506196666666668</v>
      </c>
      <c r="BB161" s="103">
        <v>600000</v>
      </c>
      <c r="BC161" s="182">
        <v>95618</v>
      </c>
      <c r="BD161" s="185">
        <v>15.936333333333334</v>
      </c>
      <c r="BE161" s="103">
        <v>0</v>
      </c>
      <c r="BF161" s="182">
        <v>0</v>
      </c>
      <c r="BG161" s="185">
        <v>0</v>
      </c>
      <c r="BH161" s="103">
        <v>0</v>
      </c>
      <c r="BI161" s="182">
        <v>0</v>
      </c>
      <c r="BJ161" s="185">
        <v>0</v>
      </c>
      <c r="BK161" s="103">
        <v>0</v>
      </c>
      <c r="BL161" s="182">
        <v>0</v>
      </c>
      <c r="BM161" s="185">
        <v>0</v>
      </c>
      <c r="BN161" s="103">
        <v>0</v>
      </c>
      <c r="BO161" s="182">
        <v>0</v>
      </c>
      <c r="BP161" s="185">
        <v>0</v>
      </c>
      <c r="BQ161" s="103">
        <v>0</v>
      </c>
      <c r="BR161" s="182">
        <v>0</v>
      </c>
      <c r="BS161" s="185">
        <v>0</v>
      </c>
      <c r="BT161" s="103">
        <v>0</v>
      </c>
      <c r="BU161" s="182">
        <v>0</v>
      </c>
      <c r="BV161" s="185">
        <v>0</v>
      </c>
      <c r="BW161" s="103">
        <v>0</v>
      </c>
      <c r="BX161" s="182">
        <v>0</v>
      </c>
      <c r="BY161" s="185">
        <v>0</v>
      </c>
      <c r="BZ161" s="103">
        <v>0</v>
      </c>
      <c r="CA161" s="182">
        <v>0</v>
      </c>
      <c r="CB161" s="185">
        <v>0</v>
      </c>
      <c r="CC161" s="103">
        <v>0</v>
      </c>
      <c r="CD161" s="182">
        <v>0</v>
      </c>
      <c r="CE161" s="185">
        <v>0</v>
      </c>
    </row>
    <row r="162" spans="1:83" ht="14.1" customHeight="1" x14ac:dyDescent="0.2">
      <c r="A162" s="385" t="s">
        <v>470</v>
      </c>
      <c r="B162" s="380" t="s">
        <v>388</v>
      </c>
      <c r="C162" s="103">
        <v>0</v>
      </c>
      <c r="D162" s="182">
        <v>0</v>
      </c>
      <c r="E162" s="185">
        <v>0</v>
      </c>
      <c r="F162" s="103">
        <v>0</v>
      </c>
      <c r="G162" s="182">
        <v>0</v>
      </c>
      <c r="H162" s="185">
        <v>0</v>
      </c>
      <c r="I162" s="103">
        <v>0</v>
      </c>
      <c r="J162" s="182">
        <v>0</v>
      </c>
      <c r="K162" s="185">
        <v>0</v>
      </c>
      <c r="L162" s="103">
        <v>0</v>
      </c>
      <c r="M162" s="182">
        <v>0</v>
      </c>
      <c r="N162" s="185">
        <v>0</v>
      </c>
      <c r="O162" s="103">
        <v>0</v>
      </c>
      <c r="P162" s="182">
        <v>0</v>
      </c>
      <c r="Q162" s="185">
        <v>0</v>
      </c>
      <c r="R162" s="103">
        <v>0</v>
      </c>
      <c r="S162" s="182">
        <v>0</v>
      </c>
      <c r="T162" s="185">
        <v>0</v>
      </c>
      <c r="U162" s="103">
        <v>0</v>
      </c>
      <c r="V162" s="182">
        <v>0</v>
      </c>
      <c r="W162" s="185">
        <v>0</v>
      </c>
      <c r="X162" s="103">
        <v>0</v>
      </c>
      <c r="Y162" s="182">
        <v>0</v>
      </c>
      <c r="Z162" s="185">
        <v>0</v>
      </c>
      <c r="AA162" s="103">
        <v>0</v>
      </c>
      <c r="AB162" s="182">
        <v>0</v>
      </c>
      <c r="AC162" s="185">
        <v>0</v>
      </c>
      <c r="AD162" s="103">
        <v>0</v>
      </c>
      <c r="AE162" s="182">
        <v>0</v>
      </c>
      <c r="AF162" s="185">
        <v>0</v>
      </c>
      <c r="AG162" s="103">
        <v>0</v>
      </c>
      <c r="AH162" s="182">
        <v>0</v>
      </c>
      <c r="AI162" s="185">
        <v>0</v>
      </c>
      <c r="AJ162" s="103">
        <v>0</v>
      </c>
      <c r="AK162" s="182">
        <v>0</v>
      </c>
      <c r="AL162" s="185">
        <v>0</v>
      </c>
      <c r="AM162" s="103">
        <v>0</v>
      </c>
      <c r="AN162" s="182">
        <v>0</v>
      </c>
      <c r="AO162" s="185">
        <v>0</v>
      </c>
      <c r="AP162" s="103">
        <v>0</v>
      </c>
      <c r="AQ162" s="182">
        <v>0</v>
      </c>
      <c r="AR162" s="185">
        <v>0</v>
      </c>
      <c r="AS162" s="103">
        <v>0</v>
      </c>
      <c r="AT162" s="182">
        <v>0</v>
      </c>
      <c r="AU162" s="185">
        <v>0</v>
      </c>
      <c r="AV162" s="103">
        <v>0</v>
      </c>
      <c r="AW162" s="182">
        <v>0</v>
      </c>
      <c r="AX162" s="185">
        <v>0</v>
      </c>
      <c r="AY162" s="103">
        <v>5207800</v>
      </c>
      <c r="AZ162" s="182">
        <v>3536870.3</v>
      </c>
      <c r="BA162" s="185">
        <v>67.914864242098389</v>
      </c>
      <c r="BB162" s="103">
        <v>24395799</v>
      </c>
      <c r="BC162" s="182">
        <v>980473</v>
      </c>
      <c r="BD162" s="185">
        <v>4.0190239311284701</v>
      </c>
      <c r="BE162" s="103">
        <v>0</v>
      </c>
      <c r="BF162" s="182">
        <v>0</v>
      </c>
      <c r="BG162" s="185">
        <v>0</v>
      </c>
      <c r="BH162" s="103">
        <v>14328991</v>
      </c>
      <c r="BI162" s="182">
        <v>9369306.2909999993</v>
      </c>
      <c r="BJ162" s="185">
        <v>65.387062431681329</v>
      </c>
      <c r="BK162" s="103">
        <v>10295094</v>
      </c>
      <c r="BL162" s="182">
        <v>12706709</v>
      </c>
      <c r="BM162" s="185">
        <v>123.42489539192162</v>
      </c>
      <c r="BN162" s="103">
        <v>0</v>
      </c>
      <c r="BO162" s="182">
        <v>0</v>
      </c>
      <c r="BP162" s="185">
        <v>0</v>
      </c>
      <c r="BQ162" s="103">
        <v>13412000</v>
      </c>
      <c r="BR162" s="182">
        <v>12074919</v>
      </c>
      <c r="BS162" s="185">
        <v>90.030711303310468</v>
      </c>
      <c r="BT162" s="103">
        <v>15721270</v>
      </c>
      <c r="BU162" s="182">
        <v>16987895.679000001</v>
      </c>
      <c r="BV162" s="185">
        <v>108.05676436445657</v>
      </c>
      <c r="BW162" s="103">
        <v>10121077.242000001</v>
      </c>
      <c r="BX162" s="182">
        <v>8001245.7240000004</v>
      </c>
      <c r="BY162" s="185">
        <v>79.055277740562872</v>
      </c>
      <c r="BZ162" s="103">
        <v>0</v>
      </c>
      <c r="CA162" s="182">
        <v>0</v>
      </c>
      <c r="CB162" s="185">
        <v>0</v>
      </c>
      <c r="CC162" s="103">
        <v>0</v>
      </c>
      <c r="CD162" s="182">
        <v>0</v>
      </c>
      <c r="CE162" s="185">
        <v>0</v>
      </c>
    </row>
    <row r="163" spans="1:83" ht="14.1" customHeight="1" x14ac:dyDescent="0.2">
      <c r="A163" s="385" t="s">
        <v>471</v>
      </c>
      <c r="B163" s="380" t="s">
        <v>134</v>
      </c>
      <c r="C163" s="103">
        <v>0</v>
      </c>
      <c r="D163" s="182">
        <v>0</v>
      </c>
      <c r="E163" s="185">
        <v>0</v>
      </c>
      <c r="F163" s="103">
        <v>0</v>
      </c>
      <c r="G163" s="182">
        <v>0</v>
      </c>
      <c r="H163" s="185">
        <v>0</v>
      </c>
      <c r="I163" s="103">
        <v>0</v>
      </c>
      <c r="J163" s="182">
        <v>0</v>
      </c>
      <c r="K163" s="185">
        <v>0</v>
      </c>
      <c r="L163" s="103">
        <v>0</v>
      </c>
      <c r="M163" s="182">
        <v>0</v>
      </c>
      <c r="N163" s="185">
        <v>0</v>
      </c>
      <c r="O163" s="103">
        <v>0</v>
      </c>
      <c r="P163" s="182">
        <v>0</v>
      </c>
      <c r="Q163" s="185">
        <v>0</v>
      </c>
      <c r="R163" s="103">
        <v>0</v>
      </c>
      <c r="S163" s="182">
        <v>0</v>
      </c>
      <c r="T163" s="185">
        <v>0</v>
      </c>
      <c r="U163" s="103">
        <v>0</v>
      </c>
      <c r="V163" s="182">
        <v>0</v>
      </c>
      <c r="W163" s="185">
        <v>0</v>
      </c>
      <c r="X163" s="103">
        <v>0</v>
      </c>
      <c r="Y163" s="182">
        <v>0</v>
      </c>
      <c r="Z163" s="185">
        <v>0</v>
      </c>
      <c r="AA163" s="103">
        <v>0</v>
      </c>
      <c r="AB163" s="182">
        <v>0</v>
      </c>
      <c r="AC163" s="185">
        <v>0</v>
      </c>
      <c r="AD163" s="103">
        <v>0</v>
      </c>
      <c r="AE163" s="182">
        <v>0</v>
      </c>
      <c r="AF163" s="185">
        <v>0</v>
      </c>
      <c r="AG163" s="103">
        <v>0</v>
      </c>
      <c r="AH163" s="182">
        <v>0</v>
      </c>
      <c r="AI163" s="185">
        <v>0</v>
      </c>
      <c r="AJ163" s="103">
        <v>0</v>
      </c>
      <c r="AK163" s="182">
        <v>0</v>
      </c>
      <c r="AL163" s="185">
        <v>0</v>
      </c>
      <c r="AM163" s="103">
        <v>0</v>
      </c>
      <c r="AN163" s="182">
        <v>0</v>
      </c>
      <c r="AO163" s="185">
        <v>0</v>
      </c>
      <c r="AP163" s="103">
        <v>0</v>
      </c>
      <c r="AQ163" s="182">
        <v>0</v>
      </c>
      <c r="AR163" s="185">
        <v>0</v>
      </c>
      <c r="AS163" s="103">
        <v>0</v>
      </c>
      <c r="AT163" s="182">
        <v>0</v>
      </c>
      <c r="AU163" s="185">
        <v>0</v>
      </c>
      <c r="AV163" s="103">
        <v>0</v>
      </c>
      <c r="AW163" s="182">
        <v>0</v>
      </c>
      <c r="AX163" s="185">
        <v>0</v>
      </c>
      <c r="AY163" s="103">
        <v>11793</v>
      </c>
      <c r="AZ163" s="182">
        <v>11793</v>
      </c>
      <c r="BA163" s="185">
        <v>100</v>
      </c>
      <c r="BB163" s="103">
        <v>11793</v>
      </c>
      <c r="BC163" s="182">
        <v>0</v>
      </c>
      <c r="BD163" s="185">
        <v>0</v>
      </c>
      <c r="BE163" s="103">
        <v>0</v>
      </c>
      <c r="BF163" s="182">
        <v>0</v>
      </c>
      <c r="BG163" s="185">
        <v>0</v>
      </c>
      <c r="BH163" s="103">
        <v>2058620</v>
      </c>
      <c r="BI163" s="182">
        <v>2058620</v>
      </c>
      <c r="BJ163" s="185">
        <v>100</v>
      </c>
      <c r="BK163" s="103">
        <v>2162000</v>
      </c>
      <c r="BL163" s="182">
        <v>2162000</v>
      </c>
      <c r="BM163" s="185">
        <v>100</v>
      </c>
      <c r="BN163" s="103">
        <v>61115305</v>
      </c>
      <c r="BO163" s="182">
        <v>2227000</v>
      </c>
      <c r="BP163" s="185">
        <v>3.6439317450841489</v>
      </c>
      <c r="BQ163" s="103">
        <v>2294000</v>
      </c>
      <c r="BR163" s="182">
        <v>2294000</v>
      </c>
      <c r="BS163" s="185">
        <v>100</v>
      </c>
      <c r="BT163" s="103">
        <v>0</v>
      </c>
      <c r="BU163" s="182">
        <v>0</v>
      </c>
      <c r="BV163" s="185">
        <v>0</v>
      </c>
      <c r="BW163" s="103">
        <v>2433705</v>
      </c>
      <c r="BX163" s="182">
        <v>2433704.6</v>
      </c>
      <c r="BY163" s="185">
        <v>99.999983564154249</v>
      </c>
      <c r="BZ163" s="103">
        <v>18821734.044</v>
      </c>
      <c r="CA163" s="182">
        <v>20106154.875999998</v>
      </c>
      <c r="CB163" s="185">
        <v>106.82413654872276</v>
      </c>
      <c r="CC163" s="103">
        <v>0</v>
      </c>
      <c r="CD163" s="182">
        <v>0</v>
      </c>
      <c r="CE163" s="185">
        <v>0</v>
      </c>
    </row>
    <row r="164" spans="1:83" ht="14.1" customHeight="1" x14ac:dyDescent="0.2">
      <c r="A164" s="387" t="s">
        <v>200</v>
      </c>
      <c r="B164" s="399" t="s">
        <v>568</v>
      </c>
      <c r="C164" s="183">
        <v>0</v>
      </c>
      <c r="D164" s="181">
        <v>0</v>
      </c>
      <c r="E164" s="184">
        <v>0</v>
      </c>
      <c r="F164" s="183">
        <v>0</v>
      </c>
      <c r="G164" s="181">
        <v>0</v>
      </c>
      <c r="H164" s="184">
        <v>0</v>
      </c>
      <c r="I164" s="183">
        <v>0</v>
      </c>
      <c r="J164" s="181">
        <v>0</v>
      </c>
      <c r="K164" s="184">
        <v>0</v>
      </c>
      <c r="L164" s="183">
        <v>0</v>
      </c>
      <c r="M164" s="181">
        <v>0</v>
      </c>
      <c r="N164" s="184">
        <v>0</v>
      </c>
      <c r="O164" s="183">
        <v>0</v>
      </c>
      <c r="P164" s="181">
        <v>0</v>
      </c>
      <c r="Q164" s="184">
        <v>0</v>
      </c>
      <c r="R164" s="183">
        <v>0</v>
      </c>
      <c r="S164" s="181">
        <v>0</v>
      </c>
      <c r="T164" s="184">
        <v>0</v>
      </c>
      <c r="U164" s="183">
        <v>0</v>
      </c>
      <c r="V164" s="181">
        <v>0</v>
      </c>
      <c r="W164" s="184">
        <v>0</v>
      </c>
      <c r="X164" s="183">
        <v>0</v>
      </c>
      <c r="Y164" s="181">
        <v>0</v>
      </c>
      <c r="Z164" s="184">
        <v>0</v>
      </c>
      <c r="AA164" s="183">
        <v>0</v>
      </c>
      <c r="AB164" s="181">
        <v>16648489</v>
      </c>
      <c r="AC164" s="184">
        <v>0</v>
      </c>
      <c r="AD164" s="183">
        <v>0</v>
      </c>
      <c r="AE164" s="181">
        <v>0</v>
      </c>
      <c r="AF164" s="184">
        <v>0</v>
      </c>
      <c r="AG164" s="183">
        <v>0</v>
      </c>
      <c r="AH164" s="181">
        <v>0</v>
      </c>
      <c r="AI164" s="184">
        <v>0</v>
      </c>
      <c r="AJ164" s="183">
        <v>0</v>
      </c>
      <c r="AK164" s="181">
        <v>0</v>
      </c>
      <c r="AL164" s="184">
        <v>0</v>
      </c>
      <c r="AM164" s="183">
        <v>0</v>
      </c>
      <c r="AN164" s="181">
        <v>0</v>
      </c>
      <c r="AO164" s="184">
        <v>0</v>
      </c>
      <c r="AP164" s="183">
        <v>0</v>
      </c>
      <c r="AQ164" s="181">
        <v>0</v>
      </c>
      <c r="AR164" s="184">
        <v>0</v>
      </c>
      <c r="AS164" s="183">
        <v>0</v>
      </c>
      <c r="AT164" s="181">
        <v>0</v>
      </c>
      <c r="AU164" s="184">
        <v>0</v>
      </c>
      <c r="AV164" s="183">
        <v>0</v>
      </c>
      <c r="AW164" s="181">
        <v>0</v>
      </c>
      <c r="AX164" s="184">
        <v>0</v>
      </c>
      <c r="AY164" s="183">
        <v>0</v>
      </c>
      <c r="AZ164" s="181">
        <v>0</v>
      </c>
      <c r="BA164" s="184">
        <v>0</v>
      </c>
      <c r="BB164" s="183">
        <v>0</v>
      </c>
      <c r="BC164" s="181">
        <v>0</v>
      </c>
      <c r="BD164" s="184">
        <v>0</v>
      </c>
      <c r="BE164" s="183">
        <v>0</v>
      </c>
      <c r="BF164" s="181">
        <v>0</v>
      </c>
      <c r="BG164" s="184">
        <v>0</v>
      </c>
      <c r="BH164" s="183">
        <v>0</v>
      </c>
      <c r="BI164" s="181">
        <v>0</v>
      </c>
      <c r="BJ164" s="184">
        <v>0</v>
      </c>
      <c r="BK164" s="183">
        <v>0</v>
      </c>
      <c r="BL164" s="181">
        <v>0</v>
      </c>
      <c r="BM164" s="184">
        <v>0</v>
      </c>
      <c r="BN164" s="183">
        <v>0</v>
      </c>
      <c r="BO164" s="181">
        <v>0</v>
      </c>
      <c r="BP164" s="184">
        <v>0</v>
      </c>
      <c r="BQ164" s="183">
        <v>0</v>
      </c>
      <c r="BR164" s="181">
        <v>0</v>
      </c>
      <c r="BS164" s="184">
        <v>0</v>
      </c>
      <c r="BT164" s="183">
        <v>0</v>
      </c>
      <c r="BU164" s="181">
        <v>0</v>
      </c>
      <c r="BV164" s="184">
        <v>0</v>
      </c>
      <c r="BW164" s="183">
        <v>0</v>
      </c>
      <c r="BX164" s="181">
        <v>0</v>
      </c>
      <c r="BY164" s="184">
        <v>0</v>
      </c>
      <c r="BZ164" s="183">
        <v>0</v>
      </c>
      <c r="CA164" s="181">
        <v>0</v>
      </c>
      <c r="CB164" s="184">
        <v>0</v>
      </c>
      <c r="CC164" s="183">
        <v>0</v>
      </c>
      <c r="CD164" s="181">
        <v>0</v>
      </c>
      <c r="CE164" s="184">
        <v>0</v>
      </c>
    </row>
    <row r="165" spans="1:83" ht="14.1" customHeight="1" x14ac:dyDescent="0.2">
      <c r="A165" s="391" t="s">
        <v>201</v>
      </c>
      <c r="B165" s="307" t="s">
        <v>564</v>
      </c>
      <c r="C165" s="198">
        <v>61581608.400000006</v>
      </c>
      <c r="D165" s="199">
        <v>33953889.700000003</v>
      </c>
      <c r="E165" s="206">
        <v>55.136412611139271</v>
      </c>
      <c r="F165" s="198">
        <v>60231771</v>
      </c>
      <c r="G165" s="199">
        <v>48624748.300000004</v>
      </c>
      <c r="H165" s="206">
        <v>80.729401597704978</v>
      </c>
      <c r="I165" s="198">
        <v>58558860.700000003</v>
      </c>
      <c r="J165" s="199">
        <v>34399408</v>
      </c>
      <c r="K165" s="206">
        <v>58.743301336120425</v>
      </c>
      <c r="L165" s="198">
        <v>120754587</v>
      </c>
      <c r="M165" s="199">
        <v>77368169</v>
      </c>
      <c r="N165" s="206">
        <v>64.070583919101978</v>
      </c>
      <c r="O165" s="198">
        <v>151648000</v>
      </c>
      <c r="P165" s="199">
        <v>109977648.5</v>
      </c>
      <c r="Q165" s="206">
        <v>72.521661017619749</v>
      </c>
      <c r="R165" s="198">
        <v>243254486.59999999</v>
      </c>
      <c r="S165" s="199">
        <v>137682255.38</v>
      </c>
      <c r="T165" s="206">
        <v>56.600088781260737</v>
      </c>
      <c r="U165" s="198">
        <v>432618621.39999998</v>
      </c>
      <c r="V165" s="199">
        <v>264007094.60000002</v>
      </c>
      <c r="W165" s="206">
        <v>61.025365423625303</v>
      </c>
      <c r="X165" s="198">
        <v>504090533</v>
      </c>
      <c r="Y165" s="199">
        <v>309401750</v>
      </c>
      <c r="Z165" s="206">
        <v>61.37821080643068</v>
      </c>
      <c r="AA165" s="198">
        <v>650385767</v>
      </c>
      <c r="AB165" s="199">
        <v>330644405</v>
      </c>
      <c r="AC165" s="206">
        <v>50.838198155095846</v>
      </c>
      <c r="AD165" s="198">
        <v>1510142097.2379999</v>
      </c>
      <c r="AE165" s="199">
        <v>1293543550.5869999</v>
      </c>
      <c r="AF165" s="206">
        <v>85.657075115835013</v>
      </c>
      <c r="AG165" s="198">
        <v>1357871934.1029999</v>
      </c>
      <c r="AH165" s="199">
        <v>826772146.801</v>
      </c>
      <c r="AI165" s="206">
        <v>60.887343352240322</v>
      </c>
      <c r="AJ165" s="198">
        <v>902572530.71700001</v>
      </c>
      <c r="AK165" s="199">
        <v>511991621.91400003</v>
      </c>
      <c r="AL165" s="206">
        <v>56.725814767182861</v>
      </c>
      <c r="AM165" s="198">
        <v>852608474.171</v>
      </c>
      <c r="AN165" s="199">
        <v>640384387.68200004</v>
      </c>
      <c r="AO165" s="206">
        <v>75.108846215099177</v>
      </c>
      <c r="AP165" s="198">
        <v>805465504.62100005</v>
      </c>
      <c r="AQ165" s="199">
        <v>504446716.90200007</v>
      </c>
      <c r="AR165" s="206">
        <v>62.627972769530338</v>
      </c>
      <c r="AS165" s="198">
        <v>730469106.16199994</v>
      </c>
      <c r="AT165" s="199">
        <v>416831611.08899999</v>
      </c>
      <c r="AU165" s="206">
        <v>57.063551021219652</v>
      </c>
      <c r="AV165" s="198">
        <v>1507149398</v>
      </c>
      <c r="AW165" s="199">
        <v>1822869331</v>
      </c>
      <c r="AX165" s="206">
        <v>120.94815108700989</v>
      </c>
      <c r="AY165" s="198">
        <v>2756625783</v>
      </c>
      <c r="AZ165" s="199">
        <v>2196646015.5</v>
      </c>
      <c r="BA165" s="206">
        <v>79.686043315949064</v>
      </c>
      <c r="BB165" s="198">
        <v>2851506431</v>
      </c>
      <c r="BC165" s="199">
        <v>2265520896</v>
      </c>
      <c r="BD165" s="206">
        <v>79.449966213314852</v>
      </c>
      <c r="BE165" s="198">
        <v>2590793105</v>
      </c>
      <c r="BF165" s="199">
        <v>1808439747</v>
      </c>
      <c r="BG165" s="206">
        <v>69.802553646984478</v>
      </c>
      <c r="BH165" s="198">
        <v>2628736431.1149998</v>
      </c>
      <c r="BI165" s="199">
        <v>2210609648.8360004</v>
      </c>
      <c r="BJ165" s="206">
        <v>84.094001310673534</v>
      </c>
      <c r="BK165" s="198">
        <v>2304117146</v>
      </c>
      <c r="BL165" s="199">
        <v>1638463827</v>
      </c>
      <c r="BM165" s="206">
        <v>71.110265805903609</v>
      </c>
      <c r="BN165" s="198">
        <v>2422434821</v>
      </c>
      <c r="BO165" s="199">
        <v>2212914185</v>
      </c>
      <c r="BP165" s="206">
        <v>91.350824625551397</v>
      </c>
      <c r="BQ165" s="198">
        <v>2329683330</v>
      </c>
      <c r="BR165" s="199">
        <v>1798950756</v>
      </c>
      <c r="BS165" s="206">
        <v>77.218681733881837</v>
      </c>
      <c r="BT165" s="198">
        <v>2625671422.6659999</v>
      </c>
      <c r="BU165" s="199">
        <v>2041002317.549</v>
      </c>
      <c r="BV165" s="206">
        <v>77.732586793996077</v>
      </c>
      <c r="BW165" s="198">
        <v>3186218098.0124006</v>
      </c>
      <c r="BX165" s="199">
        <v>2313178416.0709996</v>
      </c>
      <c r="BY165" s="206">
        <v>72.599500251222196</v>
      </c>
      <c r="BZ165" s="198">
        <v>4403442589.0339994</v>
      </c>
      <c r="CA165" s="199">
        <v>2720691834.9380002</v>
      </c>
      <c r="CB165" s="206">
        <v>61.785563906599016</v>
      </c>
      <c r="CC165" s="198">
        <v>2829470022.9159999</v>
      </c>
      <c r="CD165" s="199">
        <v>2081194830.9858599</v>
      </c>
      <c r="CE165" s="206">
        <v>73.554227969555185</v>
      </c>
    </row>
    <row r="166" spans="1:83" ht="14.1" customHeight="1" x14ac:dyDescent="0.2">
      <c r="A166" s="384" t="s">
        <v>202</v>
      </c>
      <c r="B166" s="275" t="s">
        <v>418</v>
      </c>
      <c r="C166" s="103">
        <v>2</v>
      </c>
      <c r="D166" s="182">
        <v>0</v>
      </c>
      <c r="E166" s="185">
        <v>0</v>
      </c>
      <c r="F166" s="103">
        <v>5583364</v>
      </c>
      <c r="G166" s="182">
        <v>5632533.0999999996</v>
      </c>
      <c r="H166" s="185">
        <v>100.88063576009014</v>
      </c>
      <c r="I166" s="103">
        <v>5007758</v>
      </c>
      <c r="J166" s="182">
        <v>2375158</v>
      </c>
      <c r="K166" s="185">
        <v>47.429568281853875</v>
      </c>
      <c r="L166" s="103">
        <v>4337737</v>
      </c>
      <c r="M166" s="182">
        <v>7412409</v>
      </c>
      <c r="N166" s="185">
        <v>170.8819368255844</v>
      </c>
      <c r="O166" s="103">
        <v>0</v>
      </c>
      <c r="P166" s="182">
        <v>0</v>
      </c>
      <c r="Q166" s="185">
        <v>0</v>
      </c>
      <c r="R166" s="103">
        <v>32073550.399999999</v>
      </c>
      <c r="S166" s="182">
        <v>32606550.5</v>
      </c>
      <c r="T166" s="185">
        <v>101.66180573510815</v>
      </c>
      <c r="U166" s="103">
        <v>147271124.89999998</v>
      </c>
      <c r="V166" s="182">
        <v>138130845.40000001</v>
      </c>
      <c r="W166" s="185">
        <v>93.793569848667616</v>
      </c>
      <c r="X166" s="103">
        <v>135753855</v>
      </c>
      <c r="Y166" s="182">
        <v>51945392</v>
      </c>
      <c r="Z166" s="185">
        <v>38.264395512009585</v>
      </c>
      <c r="AA166" s="103">
        <v>117075450</v>
      </c>
      <c r="AB166" s="182">
        <v>93075450</v>
      </c>
      <c r="AC166" s="185">
        <v>79.500399101604984</v>
      </c>
      <c r="AD166" s="103">
        <v>58466386.5</v>
      </c>
      <c r="AE166" s="182">
        <v>48923567.085999995</v>
      </c>
      <c r="AF166" s="185">
        <v>83.678109790486189</v>
      </c>
      <c r="AG166" s="103">
        <v>296317681.773</v>
      </c>
      <c r="AH166" s="182">
        <v>213211451.13999999</v>
      </c>
      <c r="AI166" s="185">
        <v>71.953671432720924</v>
      </c>
      <c r="AJ166" s="103">
        <v>139678187.33200002</v>
      </c>
      <c r="AK166" s="182">
        <v>33807968.914000005</v>
      </c>
      <c r="AL166" s="185">
        <v>24.204186465881104</v>
      </c>
      <c r="AM166" s="103">
        <v>30000000</v>
      </c>
      <c r="AN166" s="182">
        <v>4140857.6290000002</v>
      </c>
      <c r="AO166" s="185">
        <v>13.802858763333333</v>
      </c>
      <c r="AP166" s="103">
        <v>26811238.300000001</v>
      </c>
      <c r="AQ166" s="182">
        <v>2598431.58</v>
      </c>
      <c r="AR166" s="185">
        <v>9.6915761626720531</v>
      </c>
      <c r="AS166" s="103">
        <v>23500000</v>
      </c>
      <c r="AT166" s="182">
        <v>34928607.100000001</v>
      </c>
      <c r="AU166" s="185">
        <v>148.63237063829789</v>
      </c>
      <c r="AV166" s="103">
        <v>16414727</v>
      </c>
      <c r="AW166" s="182">
        <v>203849392</v>
      </c>
      <c r="AX166" s="185">
        <v>1241.8689144205689</v>
      </c>
      <c r="AY166" s="103">
        <v>938249056</v>
      </c>
      <c r="AZ166" s="182">
        <v>951335054.79999995</v>
      </c>
      <c r="BA166" s="185">
        <v>101.3947254959988</v>
      </c>
      <c r="BB166" s="103">
        <v>787622443</v>
      </c>
      <c r="BC166" s="182">
        <v>764228936</v>
      </c>
      <c r="BD166" s="185">
        <v>97.029857743654986</v>
      </c>
      <c r="BE166" s="103">
        <v>1037477343</v>
      </c>
      <c r="BF166" s="182">
        <v>1086063482</v>
      </c>
      <c r="BG166" s="185">
        <v>104.68310361935296</v>
      </c>
      <c r="BH166" s="103">
        <v>1274225669.115</v>
      </c>
      <c r="BI166" s="182">
        <v>1234352795.3900001</v>
      </c>
      <c r="BJ166" s="185">
        <v>96.870815375058868</v>
      </c>
      <c r="BK166" s="103">
        <v>1113959672</v>
      </c>
      <c r="BL166" s="182">
        <v>1014495256</v>
      </c>
      <c r="BM166" s="185">
        <v>91.07109364009365</v>
      </c>
      <c r="BN166" s="103">
        <v>1098657846</v>
      </c>
      <c r="BO166" s="182">
        <v>1167101409</v>
      </c>
      <c r="BP166" s="185">
        <v>106.22974324983794</v>
      </c>
      <c r="BQ166" s="103">
        <v>1087339755</v>
      </c>
      <c r="BR166" s="182">
        <v>1232922711</v>
      </c>
      <c r="BS166" s="185">
        <v>113.38891136193212</v>
      </c>
      <c r="BT166" s="103">
        <v>1360157975.25</v>
      </c>
      <c r="BU166" s="182">
        <v>1381921778.365</v>
      </c>
      <c r="BV166" s="185">
        <v>101.60009377668059</v>
      </c>
      <c r="BW166" s="103">
        <v>1450336751.1070001</v>
      </c>
      <c r="BX166" s="182">
        <v>1388586575.7869999</v>
      </c>
      <c r="BY166" s="185">
        <v>95.742356023670496</v>
      </c>
      <c r="BZ166" s="103">
        <v>1447431433.6359999</v>
      </c>
      <c r="CA166" s="182">
        <v>1443150257.3840001</v>
      </c>
      <c r="CB166" s="185">
        <v>99.704222517729534</v>
      </c>
      <c r="CC166" s="103">
        <v>925960374.51300001</v>
      </c>
      <c r="CD166" s="182">
        <v>872414905.66600001</v>
      </c>
      <c r="CE166" s="185">
        <v>94.21730450666837</v>
      </c>
    </row>
    <row r="167" spans="1:83" ht="14.1" customHeight="1" x14ac:dyDescent="0.2">
      <c r="A167" s="384" t="s">
        <v>203</v>
      </c>
      <c r="B167" s="396" t="s">
        <v>204</v>
      </c>
      <c r="C167" s="103">
        <v>0</v>
      </c>
      <c r="D167" s="182">
        <v>0</v>
      </c>
      <c r="E167" s="185">
        <v>0</v>
      </c>
      <c r="F167" s="103">
        <v>0</v>
      </c>
      <c r="G167" s="182">
        <v>0</v>
      </c>
      <c r="H167" s="185">
        <v>0</v>
      </c>
      <c r="I167" s="103">
        <v>0</v>
      </c>
      <c r="J167" s="182">
        <v>0</v>
      </c>
      <c r="K167" s="185">
        <v>0</v>
      </c>
      <c r="L167" s="103">
        <v>0</v>
      </c>
      <c r="M167" s="182">
        <v>0</v>
      </c>
      <c r="N167" s="185">
        <v>0</v>
      </c>
      <c r="O167" s="103">
        <v>0</v>
      </c>
      <c r="P167" s="182">
        <v>0</v>
      </c>
      <c r="Q167" s="185">
        <v>0</v>
      </c>
      <c r="R167" s="103">
        <v>0</v>
      </c>
      <c r="S167" s="182">
        <v>0</v>
      </c>
      <c r="T167" s="185">
        <v>0</v>
      </c>
      <c r="U167" s="103">
        <v>73186114.099999994</v>
      </c>
      <c r="V167" s="182">
        <v>67076833.5</v>
      </c>
      <c r="W167" s="185">
        <v>91.652404728508472</v>
      </c>
      <c r="X167" s="103">
        <v>75753855</v>
      </c>
      <c r="Y167" s="182">
        <v>51945392</v>
      </c>
      <c r="Z167" s="185">
        <v>68.57128525010377</v>
      </c>
      <c r="AA167" s="103">
        <v>93075450</v>
      </c>
      <c r="AB167" s="182">
        <v>93075450</v>
      </c>
      <c r="AC167" s="185">
        <v>100</v>
      </c>
      <c r="AD167" s="103">
        <v>25305386.5</v>
      </c>
      <c r="AE167" s="182">
        <v>25305386.5</v>
      </c>
      <c r="AF167" s="185">
        <v>100</v>
      </c>
      <c r="AG167" s="103">
        <v>207291567.965</v>
      </c>
      <c r="AH167" s="182">
        <v>175279189.02399999</v>
      </c>
      <c r="AI167" s="185">
        <v>84.556834966675964</v>
      </c>
      <c r="AJ167" s="103">
        <v>47557908</v>
      </c>
      <c r="AK167" s="182">
        <v>0</v>
      </c>
      <c r="AL167" s="185">
        <v>0</v>
      </c>
      <c r="AM167" s="103">
        <v>0</v>
      </c>
      <c r="AN167" s="182">
        <v>0</v>
      </c>
      <c r="AO167" s="185">
        <v>0</v>
      </c>
      <c r="AP167" s="103">
        <v>0</v>
      </c>
      <c r="AQ167" s="182">
        <v>0</v>
      </c>
      <c r="AR167" s="185">
        <v>0</v>
      </c>
      <c r="AS167" s="103">
        <v>0</v>
      </c>
      <c r="AT167" s="182">
        <v>0</v>
      </c>
      <c r="AU167" s="185">
        <v>0</v>
      </c>
      <c r="AV167" s="103">
        <v>0</v>
      </c>
      <c r="AW167" s="182">
        <v>182368284</v>
      </c>
      <c r="AX167" s="185">
        <v>0</v>
      </c>
      <c r="AY167" s="103">
        <v>309080911</v>
      </c>
      <c r="AZ167" s="182">
        <v>310020029.60000002</v>
      </c>
      <c r="BA167" s="185">
        <v>100.30384231655123</v>
      </c>
      <c r="BB167" s="103">
        <v>133679307</v>
      </c>
      <c r="BC167" s="182">
        <v>133679307</v>
      </c>
      <c r="BD167" s="185">
        <v>100</v>
      </c>
      <c r="BE167" s="103">
        <v>88742590</v>
      </c>
      <c r="BF167" s="182">
        <v>88671185</v>
      </c>
      <c r="BG167" s="185">
        <v>99.919536943873283</v>
      </c>
      <c r="BH167" s="103">
        <v>0</v>
      </c>
      <c r="BI167" s="182">
        <v>0</v>
      </c>
      <c r="BJ167" s="185">
        <v>0</v>
      </c>
      <c r="BK167" s="103">
        <v>59609494</v>
      </c>
      <c r="BL167" s="182">
        <v>59609494</v>
      </c>
      <c r="BM167" s="185">
        <v>100</v>
      </c>
      <c r="BN167" s="103">
        <v>0</v>
      </c>
      <c r="BO167" s="182">
        <v>0</v>
      </c>
      <c r="BP167" s="185">
        <v>0</v>
      </c>
      <c r="BQ167" s="103">
        <v>212322506</v>
      </c>
      <c r="BR167" s="182">
        <v>212322381</v>
      </c>
      <c r="BS167" s="185">
        <v>99.999941127296239</v>
      </c>
      <c r="BT167" s="103">
        <v>0</v>
      </c>
      <c r="BU167" s="182">
        <v>0</v>
      </c>
      <c r="BV167" s="185">
        <v>0</v>
      </c>
      <c r="BW167" s="103">
        <v>0</v>
      </c>
      <c r="BX167" s="182">
        <v>0</v>
      </c>
      <c r="BY167" s="185">
        <v>0</v>
      </c>
      <c r="BZ167" s="103">
        <v>0</v>
      </c>
      <c r="CA167" s="182">
        <v>0</v>
      </c>
      <c r="CB167" s="185">
        <v>0</v>
      </c>
      <c r="CC167" s="103">
        <v>0</v>
      </c>
      <c r="CD167" s="182">
        <v>0</v>
      </c>
      <c r="CE167" s="185">
        <v>0</v>
      </c>
    </row>
    <row r="168" spans="1:83" ht="14.1" customHeight="1" x14ac:dyDescent="0.2">
      <c r="A168" s="385" t="s">
        <v>205</v>
      </c>
      <c r="B168" s="275" t="s">
        <v>575</v>
      </c>
      <c r="C168" s="103">
        <v>0</v>
      </c>
      <c r="D168" s="182">
        <v>0</v>
      </c>
      <c r="E168" s="185">
        <v>0</v>
      </c>
      <c r="F168" s="103">
        <v>0</v>
      </c>
      <c r="G168" s="182">
        <v>0</v>
      </c>
      <c r="H168" s="185">
        <v>0</v>
      </c>
      <c r="I168" s="103">
        <v>0</v>
      </c>
      <c r="J168" s="182">
        <v>0</v>
      </c>
      <c r="K168" s="185">
        <v>0</v>
      </c>
      <c r="L168" s="103">
        <v>0</v>
      </c>
      <c r="M168" s="182">
        <v>0</v>
      </c>
      <c r="N168" s="185">
        <v>0</v>
      </c>
      <c r="O168" s="103">
        <v>0</v>
      </c>
      <c r="P168" s="182">
        <v>0</v>
      </c>
      <c r="Q168" s="185">
        <v>0</v>
      </c>
      <c r="R168" s="103">
        <v>0</v>
      </c>
      <c r="S168" s="182">
        <v>0</v>
      </c>
      <c r="T168" s="185">
        <v>0</v>
      </c>
      <c r="U168" s="103">
        <v>0</v>
      </c>
      <c r="V168" s="182">
        <v>0</v>
      </c>
      <c r="W168" s="185">
        <v>0</v>
      </c>
      <c r="X168" s="103">
        <v>0</v>
      </c>
      <c r="Y168" s="182">
        <v>0</v>
      </c>
      <c r="Z168" s="185">
        <v>0</v>
      </c>
      <c r="AA168" s="103">
        <v>0</v>
      </c>
      <c r="AB168" s="182">
        <v>0</v>
      </c>
      <c r="AC168" s="185">
        <v>0</v>
      </c>
      <c r="AD168" s="103">
        <v>0</v>
      </c>
      <c r="AE168" s="182">
        <v>0</v>
      </c>
      <c r="AF168" s="185">
        <v>0</v>
      </c>
      <c r="AG168" s="103">
        <v>0</v>
      </c>
      <c r="AH168" s="182">
        <v>0</v>
      </c>
      <c r="AI168" s="185">
        <v>0</v>
      </c>
      <c r="AJ168" s="103">
        <v>0</v>
      </c>
      <c r="AK168" s="182">
        <v>0</v>
      </c>
      <c r="AL168" s="185">
        <v>0</v>
      </c>
      <c r="AM168" s="103">
        <v>0</v>
      </c>
      <c r="AN168" s="182">
        <v>0</v>
      </c>
      <c r="AO168" s="185">
        <v>0</v>
      </c>
      <c r="AP168" s="103">
        <v>0</v>
      </c>
      <c r="AQ168" s="182">
        <v>0</v>
      </c>
      <c r="AR168" s="185">
        <v>0</v>
      </c>
      <c r="AS168" s="103">
        <v>0</v>
      </c>
      <c r="AT168" s="182">
        <v>0</v>
      </c>
      <c r="AU168" s="185">
        <v>0</v>
      </c>
      <c r="AV168" s="103">
        <v>0</v>
      </c>
      <c r="AW168" s="182">
        <v>0</v>
      </c>
      <c r="AX168" s="185">
        <v>0</v>
      </c>
      <c r="AY168" s="103">
        <v>0</v>
      </c>
      <c r="AZ168" s="182">
        <v>0</v>
      </c>
      <c r="BA168" s="185">
        <v>0</v>
      </c>
      <c r="BB168" s="103">
        <v>0</v>
      </c>
      <c r="BC168" s="182">
        <v>0</v>
      </c>
      <c r="BD168" s="185">
        <v>0</v>
      </c>
      <c r="BE168" s="103">
        <v>715960935</v>
      </c>
      <c r="BF168" s="182">
        <v>744534246</v>
      </c>
      <c r="BG168" s="185">
        <v>0</v>
      </c>
      <c r="BH168" s="103">
        <v>690469122.11500001</v>
      </c>
      <c r="BI168" s="182">
        <v>685422025.51800001</v>
      </c>
      <c r="BJ168" s="185">
        <v>0</v>
      </c>
      <c r="BK168" s="103">
        <v>766130627</v>
      </c>
      <c r="BL168" s="182">
        <v>796165844</v>
      </c>
      <c r="BM168" s="185">
        <v>103.92037805845347</v>
      </c>
      <c r="BN168" s="103">
        <v>819758460</v>
      </c>
      <c r="BO168" s="182">
        <v>911385486</v>
      </c>
      <c r="BP168" s="185">
        <v>111.17731996324869</v>
      </c>
      <c r="BQ168" s="103">
        <v>166472613</v>
      </c>
      <c r="BR168" s="182">
        <v>265124994</v>
      </c>
      <c r="BS168" s="185">
        <v>159.26042681867438</v>
      </c>
      <c r="BT168" s="103">
        <v>0</v>
      </c>
      <c r="BU168" s="182">
        <v>0</v>
      </c>
      <c r="BV168" s="185">
        <v>0</v>
      </c>
      <c r="BW168" s="103">
        <v>0</v>
      </c>
      <c r="BX168" s="182">
        <v>0</v>
      </c>
      <c r="BY168" s="185">
        <v>0</v>
      </c>
      <c r="BZ168" s="103">
        <v>0</v>
      </c>
      <c r="CA168" s="182">
        <v>0</v>
      </c>
      <c r="CB168" s="185">
        <v>0</v>
      </c>
      <c r="CC168" s="103">
        <v>0</v>
      </c>
      <c r="CD168" s="182">
        <v>0</v>
      </c>
      <c r="CE168" s="185">
        <v>0</v>
      </c>
    </row>
    <row r="169" spans="1:83" ht="14.1" customHeight="1" x14ac:dyDescent="0.2">
      <c r="A169" s="385" t="s">
        <v>207</v>
      </c>
      <c r="B169" s="275" t="s">
        <v>423</v>
      </c>
      <c r="C169" s="103">
        <v>0</v>
      </c>
      <c r="D169" s="182">
        <v>0</v>
      </c>
      <c r="E169" s="185">
        <v>0</v>
      </c>
      <c r="F169" s="103">
        <v>0</v>
      </c>
      <c r="G169" s="182">
        <v>0</v>
      </c>
      <c r="H169" s="185">
        <v>0</v>
      </c>
      <c r="I169" s="103">
        <v>0</v>
      </c>
      <c r="J169" s="182">
        <v>0</v>
      </c>
      <c r="K169" s="185">
        <v>0</v>
      </c>
      <c r="L169" s="103">
        <v>0</v>
      </c>
      <c r="M169" s="182">
        <v>0</v>
      </c>
      <c r="N169" s="185">
        <v>0</v>
      </c>
      <c r="O169" s="103">
        <v>0</v>
      </c>
      <c r="P169" s="182">
        <v>0</v>
      </c>
      <c r="Q169" s="185">
        <v>0</v>
      </c>
      <c r="R169" s="103">
        <v>0</v>
      </c>
      <c r="S169" s="182">
        <v>0</v>
      </c>
      <c r="T169" s="185">
        <v>0</v>
      </c>
      <c r="U169" s="103">
        <v>0</v>
      </c>
      <c r="V169" s="182">
        <v>0</v>
      </c>
      <c r="W169" s="185">
        <v>0</v>
      </c>
      <c r="X169" s="103">
        <v>0</v>
      </c>
      <c r="Y169" s="182">
        <v>0</v>
      </c>
      <c r="Z169" s="185">
        <v>0</v>
      </c>
      <c r="AA169" s="103">
        <v>0</v>
      </c>
      <c r="AB169" s="182">
        <v>0</v>
      </c>
      <c r="AC169" s="185">
        <v>0</v>
      </c>
      <c r="AD169" s="103">
        <v>0</v>
      </c>
      <c r="AE169" s="182">
        <v>0</v>
      </c>
      <c r="AF169" s="185">
        <v>0</v>
      </c>
      <c r="AG169" s="103">
        <v>0</v>
      </c>
      <c r="AH169" s="182">
        <v>0</v>
      </c>
      <c r="AI169" s="185">
        <v>0</v>
      </c>
      <c r="AJ169" s="103">
        <v>0</v>
      </c>
      <c r="AK169" s="182">
        <v>0</v>
      </c>
      <c r="AL169" s="185">
        <v>0</v>
      </c>
      <c r="AM169" s="103">
        <v>0</v>
      </c>
      <c r="AN169" s="182">
        <v>0</v>
      </c>
      <c r="AO169" s="185">
        <v>0</v>
      </c>
      <c r="AP169" s="103">
        <v>0</v>
      </c>
      <c r="AQ169" s="182">
        <v>0</v>
      </c>
      <c r="AR169" s="185">
        <v>0</v>
      </c>
      <c r="AS169" s="103">
        <v>0</v>
      </c>
      <c r="AT169" s="182">
        <v>0</v>
      </c>
      <c r="AU169" s="185">
        <v>0</v>
      </c>
      <c r="AV169" s="103">
        <v>0</v>
      </c>
      <c r="AW169" s="182">
        <v>0</v>
      </c>
      <c r="AX169" s="185">
        <v>0</v>
      </c>
      <c r="AY169" s="103">
        <v>0</v>
      </c>
      <c r="AZ169" s="182">
        <v>0</v>
      </c>
      <c r="BA169" s="185">
        <v>0</v>
      </c>
      <c r="BB169" s="103">
        <v>0</v>
      </c>
      <c r="BC169" s="182">
        <v>0</v>
      </c>
      <c r="BD169" s="185">
        <v>0</v>
      </c>
      <c r="BE169" s="103">
        <v>220773818</v>
      </c>
      <c r="BF169" s="182">
        <v>237035182</v>
      </c>
      <c r="BG169" s="185">
        <v>0</v>
      </c>
      <c r="BH169" s="103">
        <v>199089303</v>
      </c>
      <c r="BI169" s="182">
        <v>180308643.586</v>
      </c>
      <c r="BJ169" s="185">
        <v>0</v>
      </c>
      <c r="BK169" s="103">
        <v>174395123</v>
      </c>
      <c r="BL169" s="182">
        <v>59959589</v>
      </c>
      <c r="BM169" s="185">
        <v>34.381459738412524</v>
      </c>
      <c r="BN169" s="103">
        <v>78111409</v>
      </c>
      <c r="BO169" s="182">
        <v>46139068</v>
      </c>
      <c r="BP169" s="185">
        <v>59.068282842010959</v>
      </c>
      <c r="BQ169" s="103">
        <v>81838172</v>
      </c>
      <c r="BR169" s="182">
        <v>86507172</v>
      </c>
      <c r="BS169" s="185">
        <v>105.70516164510614</v>
      </c>
      <c r="BT169" s="103">
        <v>193257240</v>
      </c>
      <c r="BU169" s="182">
        <v>172173654</v>
      </c>
      <c r="BV169" s="185">
        <v>89.090403029661402</v>
      </c>
      <c r="BW169" s="103">
        <v>103632894.68700001</v>
      </c>
      <c r="BX169" s="182">
        <v>105291548.68700001</v>
      </c>
      <c r="BY169" s="185">
        <v>101.60050918678823</v>
      </c>
      <c r="BZ169" s="103">
        <v>63097223.092</v>
      </c>
      <c r="CA169" s="182">
        <v>63097223.092</v>
      </c>
      <c r="CB169" s="185">
        <v>100</v>
      </c>
      <c r="CC169" s="103">
        <v>154375364.89399999</v>
      </c>
      <c r="CD169" s="182">
        <v>134096919</v>
      </c>
      <c r="CE169" s="185">
        <v>86.864195651991523</v>
      </c>
    </row>
    <row r="170" spans="1:83" ht="14.1" customHeight="1" x14ac:dyDescent="0.2">
      <c r="A170" s="384" t="s">
        <v>209</v>
      </c>
      <c r="B170" s="396" t="s">
        <v>206</v>
      </c>
      <c r="C170" s="103">
        <v>0</v>
      </c>
      <c r="D170" s="182">
        <v>0</v>
      </c>
      <c r="E170" s="185">
        <v>0</v>
      </c>
      <c r="F170" s="103">
        <v>0</v>
      </c>
      <c r="G170" s="182">
        <v>0</v>
      </c>
      <c r="H170" s="185">
        <v>0</v>
      </c>
      <c r="I170" s="103">
        <v>0</v>
      </c>
      <c r="J170" s="182">
        <v>0</v>
      </c>
      <c r="K170" s="185">
        <v>0</v>
      </c>
      <c r="L170" s="103">
        <v>0</v>
      </c>
      <c r="M170" s="182">
        <v>0</v>
      </c>
      <c r="N170" s="185">
        <v>0</v>
      </c>
      <c r="O170" s="103">
        <v>0</v>
      </c>
      <c r="P170" s="182">
        <v>0</v>
      </c>
      <c r="Q170" s="185">
        <v>0</v>
      </c>
      <c r="R170" s="103">
        <v>32073550.399999999</v>
      </c>
      <c r="S170" s="182">
        <v>32606550.5</v>
      </c>
      <c r="T170" s="185">
        <v>101.66180573510815</v>
      </c>
      <c r="U170" s="103">
        <v>73985010.799999997</v>
      </c>
      <c r="V170" s="182">
        <v>71054011.900000006</v>
      </c>
      <c r="W170" s="185">
        <v>96.038388224442912</v>
      </c>
      <c r="X170" s="103">
        <v>0</v>
      </c>
      <c r="Y170" s="182">
        <v>0</v>
      </c>
      <c r="Z170" s="185">
        <v>0</v>
      </c>
      <c r="AA170" s="103">
        <v>0</v>
      </c>
      <c r="AB170" s="182">
        <v>0</v>
      </c>
      <c r="AC170" s="185">
        <v>0</v>
      </c>
      <c r="AD170" s="103">
        <v>26100000</v>
      </c>
      <c r="AE170" s="182">
        <v>23618180.585999999</v>
      </c>
      <c r="AF170" s="185">
        <v>90.491113356321833</v>
      </c>
      <c r="AG170" s="103">
        <v>87241355.143000007</v>
      </c>
      <c r="AH170" s="182">
        <v>36088970.912</v>
      </c>
      <c r="AI170" s="185">
        <v>41.366816061998868</v>
      </c>
      <c r="AJ170" s="103">
        <v>92120279.332000002</v>
      </c>
      <c r="AK170" s="182">
        <v>33545328.914000001</v>
      </c>
      <c r="AL170" s="185">
        <v>36.414706031343194</v>
      </c>
      <c r="AM170" s="103">
        <v>30000000</v>
      </c>
      <c r="AN170" s="182">
        <v>4140857.6290000002</v>
      </c>
      <c r="AO170" s="185">
        <v>13.802858763333333</v>
      </c>
      <c r="AP170" s="103">
        <v>19811238.300000001</v>
      </c>
      <c r="AQ170" s="182">
        <v>2598431.58</v>
      </c>
      <c r="AR170" s="185">
        <v>13.115947325715627</v>
      </c>
      <c r="AS170" s="103">
        <v>14500000</v>
      </c>
      <c r="AT170" s="182">
        <v>30594668.100000001</v>
      </c>
      <c r="AU170" s="185">
        <v>210.99771103448276</v>
      </c>
      <c r="AV170" s="103">
        <v>11414727</v>
      </c>
      <c r="AW170" s="182">
        <v>18912068</v>
      </c>
      <c r="AX170" s="185">
        <v>165.68129925490115</v>
      </c>
      <c r="AY170" s="103">
        <v>629168145</v>
      </c>
      <c r="AZ170" s="182">
        <v>638142724.89999998</v>
      </c>
      <c r="BA170" s="185">
        <v>101.42641994374971</v>
      </c>
      <c r="BB170" s="103">
        <v>653943136</v>
      </c>
      <c r="BC170" s="182">
        <v>630549629</v>
      </c>
      <c r="BD170" s="185">
        <v>96.422700122966049</v>
      </c>
      <c r="BE170" s="103">
        <v>12000000</v>
      </c>
      <c r="BF170" s="182">
        <v>15707797</v>
      </c>
      <c r="BG170" s="185">
        <v>130.89830833333335</v>
      </c>
      <c r="BH170" s="103">
        <v>0</v>
      </c>
      <c r="BI170" s="182">
        <v>25874928.149</v>
      </c>
      <c r="BJ170" s="185">
        <v>0</v>
      </c>
      <c r="BK170" s="103">
        <v>0</v>
      </c>
      <c r="BL170" s="182">
        <v>18335856</v>
      </c>
      <c r="BM170" s="185">
        <v>0</v>
      </c>
      <c r="BN170" s="103">
        <v>0</v>
      </c>
      <c r="BO170" s="182">
        <v>4885069</v>
      </c>
      <c r="BP170" s="185">
        <v>0</v>
      </c>
      <c r="BQ170" s="103">
        <v>0</v>
      </c>
      <c r="BR170" s="182">
        <v>3011519</v>
      </c>
      <c r="BS170" s="185">
        <v>0</v>
      </c>
      <c r="BT170" s="103">
        <v>0</v>
      </c>
      <c r="BU170" s="182">
        <v>2183966.8569999998</v>
      </c>
      <c r="BV170" s="185">
        <v>0</v>
      </c>
      <c r="BW170" s="103">
        <v>0</v>
      </c>
      <c r="BX170" s="182">
        <v>0</v>
      </c>
      <c r="BY170" s="185">
        <v>0</v>
      </c>
      <c r="BZ170" s="103">
        <v>0</v>
      </c>
      <c r="CA170" s="182">
        <v>0</v>
      </c>
      <c r="CB170" s="185">
        <v>0</v>
      </c>
      <c r="CC170" s="103">
        <v>0</v>
      </c>
      <c r="CD170" s="182">
        <v>0</v>
      </c>
      <c r="CE170" s="185">
        <v>0</v>
      </c>
    </row>
    <row r="171" spans="1:83" ht="14.1" customHeight="1" x14ac:dyDescent="0.2">
      <c r="A171" s="385" t="s">
        <v>211</v>
      </c>
      <c r="B171" s="396" t="s">
        <v>208</v>
      </c>
      <c r="C171" s="103">
        <v>2</v>
      </c>
      <c r="D171" s="182">
        <v>0</v>
      </c>
      <c r="E171" s="185">
        <v>0</v>
      </c>
      <c r="F171" s="103">
        <v>1</v>
      </c>
      <c r="G171" s="182">
        <v>0</v>
      </c>
      <c r="H171" s="185">
        <v>0</v>
      </c>
      <c r="I171" s="103">
        <v>2300000</v>
      </c>
      <c r="J171" s="182">
        <v>0</v>
      </c>
      <c r="K171" s="185">
        <v>0</v>
      </c>
      <c r="L171" s="103">
        <v>2</v>
      </c>
      <c r="M171" s="182">
        <v>1054</v>
      </c>
      <c r="N171" s="185">
        <v>52700</v>
      </c>
      <c r="O171" s="103">
        <v>0</v>
      </c>
      <c r="P171" s="182">
        <v>0</v>
      </c>
      <c r="Q171" s="185">
        <v>0</v>
      </c>
      <c r="R171" s="103">
        <v>0</v>
      </c>
      <c r="S171" s="182">
        <v>0</v>
      </c>
      <c r="T171" s="185">
        <v>0</v>
      </c>
      <c r="U171" s="103">
        <v>100000</v>
      </c>
      <c r="V171" s="182">
        <v>0</v>
      </c>
      <c r="W171" s="185">
        <v>0</v>
      </c>
      <c r="X171" s="103">
        <v>60000000</v>
      </c>
      <c r="Y171" s="182">
        <v>0</v>
      </c>
      <c r="Z171" s="185">
        <v>0</v>
      </c>
      <c r="AA171" s="103">
        <v>24000000</v>
      </c>
      <c r="AB171" s="182">
        <v>0</v>
      </c>
      <c r="AC171" s="185">
        <v>0</v>
      </c>
      <c r="AD171" s="103">
        <v>7061000</v>
      </c>
      <c r="AE171" s="182">
        <v>0</v>
      </c>
      <c r="AF171" s="185">
        <v>0</v>
      </c>
      <c r="AG171" s="103">
        <v>1784758.6649999619</v>
      </c>
      <c r="AH171" s="182">
        <v>1843291.2039999999</v>
      </c>
      <c r="AI171" s="185">
        <v>103.27957724189221</v>
      </c>
      <c r="AJ171" s="103">
        <v>0</v>
      </c>
      <c r="AK171" s="182">
        <v>262640</v>
      </c>
      <c r="AL171" s="185">
        <v>0</v>
      </c>
      <c r="AM171" s="103">
        <v>0</v>
      </c>
      <c r="AN171" s="182">
        <v>0</v>
      </c>
      <c r="AO171" s="185">
        <v>0</v>
      </c>
      <c r="AP171" s="103">
        <v>7000000</v>
      </c>
      <c r="AQ171" s="182">
        <v>0</v>
      </c>
      <c r="AR171" s="185">
        <v>0</v>
      </c>
      <c r="AS171" s="103">
        <v>9000000</v>
      </c>
      <c r="AT171" s="182">
        <v>4333939</v>
      </c>
      <c r="AU171" s="185">
        <v>48.154877777777777</v>
      </c>
      <c r="AV171" s="103">
        <v>5000000</v>
      </c>
      <c r="AW171" s="182">
        <v>2569040</v>
      </c>
      <c r="AX171" s="185">
        <v>51.380800000000008</v>
      </c>
      <c r="AY171" s="103">
        <v>0</v>
      </c>
      <c r="AZ171" s="182">
        <v>3172300.3</v>
      </c>
      <c r="BA171" s="185">
        <v>0</v>
      </c>
      <c r="BB171" s="103">
        <v>0</v>
      </c>
      <c r="BC171" s="182">
        <v>0</v>
      </c>
      <c r="BD171" s="185">
        <v>0</v>
      </c>
      <c r="BE171" s="103">
        <v>0</v>
      </c>
      <c r="BF171" s="182">
        <v>115072</v>
      </c>
      <c r="BG171" s="185">
        <v>0</v>
      </c>
      <c r="BH171" s="103">
        <v>0</v>
      </c>
      <c r="BI171" s="182">
        <v>295675.07900000003</v>
      </c>
      <c r="BJ171" s="185">
        <v>0</v>
      </c>
      <c r="BK171" s="103">
        <v>60133871</v>
      </c>
      <c r="BL171" s="182">
        <v>685845</v>
      </c>
      <c r="BM171" s="185">
        <v>1.1405302678751548</v>
      </c>
      <c r="BN171" s="103">
        <v>0</v>
      </c>
      <c r="BO171" s="182">
        <v>0</v>
      </c>
      <c r="BP171" s="185">
        <v>0</v>
      </c>
      <c r="BQ171" s="103">
        <v>0</v>
      </c>
      <c r="BR171" s="182">
        <v>14055</v>
      </c>
      <c r="BS171" s="185">
        <v>0</v>
      </c>
      <c r="BT171" s="103">
        <v>0</v>
      </c>
      <c r="BU171" s="182">
        <v>88755.587</v>
      </c>
      <c r="BV171" s="185">
        <v>0</v>
      </c>
      <c r="BW171" s="103">
        <v>0</v>
      </c>
      <c r="BX171" s="182">
        <v>907722.34400000004</v>
      </c>
      <c r="BY171" s="185">
        <v>0</v>
      </c>
      <c r="BZ171" s="103">
        <v>0</v>
      </c>
      <c r="CA171" s="182">
        <v>172789.33199999999</v>
      </c>
      <c r="CB171" s="185">
        <v>0</v>
      </c>
      <c r="CC171" s="103">
        <v>0</v>
      </c>
      <c r="CD171" s="182">
        <v>90100</v>
      </c>
      <c r="CE171" s="185">
        <v>0</v>
      </c>
    </row>
    <row r="172" spans="1:83" ht="14.1" customHeight="1" x14ac:dyDescent="0.2">
      <c r="A172" s="385" t="s">
        <v>455</v>
      </c>
      <c r="B172" s="396" t="s">
        <v>210</v>
      </c>
      <c r="C172" s="103">
        <v>0</v>
      </c>
      <c r="D172" s="182">
        <v>0</v>
      </c>
      <c r="E172" s="185">
        <v>0</v>
      </c>
      <c r="F172" s="103">
        <v>1412384</v>
      </c>
      <c r="G172" s="182">
        <v>1461555</v>
      </c>
      <c r="H172" s="185">
        <v>103.48141865101843</v>
      </c>
      <c r="I172" s="103">
        <v>1785700</v>
      </c>
      <c r="J172" s="182">
        <v>1453102</v>
      </c>
      <c r="K172" s="185">
        <v>81.374362994903962</v>
      </c>
      <c r="L172" s="103">
        <v>1232000</v>
      </c>
      <c r="M172" s="182">
        <v>4305621</v>
      </c>
      <c r="N172" s="185">
        <v>349.48222402597401</v>
      </c>
      <c r="O172" s="103">
        <v>0</v>
      </c>
      <c r="P172" s="182">
        <v>0</v>
      </c>
      <c r="Q172" s="185">
        <v>0</v>
      </c>
      <c r="R172" s="103">
        <v>0</v>
      </c>
      <c r="S172" s="182">
        <v>0</v>
      </c>
      <c r="T172" s="185">
        <v>0</v>
      </c>
      <c r="U172" s="103">
        <v>0</v>
      </c>
      <c r="V172" s="182">
        <v>0</v>
      </c>
      <c r="W172" s="185">
        <v>0</v>
      </c>
      <c r="X172" s="103">
        <v>0</v>
      </c>
      <c r="Y172" s="182">
        <v>0</v>
      </c>
      <c r="Z172" s="185">
        <v>0</v>
      </c>
      <c r="AA172" s="103">
        <v>0</v>
      </c>
      <c r="AB172" s="182">
        <v>0</v>
      </c>
      <c r="AC172" s="185">
        <v>0</v>
      </c>
      <c r="AD172" s="103">
        <v>0</v>
      </c>
      <c r="AE172" s="182">
        <v>0</v>
      </c>
      <c r="AF172" s="185">
        <v>0</v>
      </c>
      <c r="AG172" s="103">
        <v>0</v>
      </c>
      <c r="AH172" s="182">
        <v>0</v>
      </c>
      <c r="AI172" s="185">
        <v>0</v>
      </c>
      <c r="AJ172" s="103">
        <v>0</v>
      </c>
      <c r="AK172" s="182">
        <v>0</v>
      </c>
      <c r="AL172" s="185">
        <v>0</v>
      </c>
      <c r="AM172" s="103">
        <v>0</v>
      </c>
      <c r="AN172" s="182">
        <v>0</v>
      </c>
      <c r="AO172" s="185">
        <v>0</v>
      </c>
      <c r="AP172" s="103">
        <v>0</v>
      </c>
      <c r="AQ172" s="182">
        <v>0</v>
      </c>
      <c r="AR172" s="185">
        <v>0</v>
      </c>
      <c r="AS172" s="103">
        <v>0</v>
      </c>
      <c r="AT172" s="182">
        <v>0</v>
      </c>
      <c r="AU172" s="185">
        <v>0</v>
      </c>
      <c r="AV172" s="103">
        <v>0</v>
      </c>
      <c r="AW172" s="182">
        <v>0</v>
      </c>
      <c r="AX172" s="185">
        <v>0</v>
      </c>
      <c r="AY172" s="103">
        <v>0</v>
      </c>
      <c r="AZ172" s="182">
        <v>0</v>
      </c>
      <c r="BA172" s="185">
        <v>0</v>
      </c>
      <c r="BB172" s="103">
        <v>0</v>
      </c>
      <c r="BC172" s="182">
        <v>0</v>
      </c>
      <c r="BD172" s="185">
        <v>0</v>
      </c>
      <c r="BE172" s="103">
        <v>0</v>
      </c>
      <c r="BF172" s="182">
        <v>0</v>
      </c>
      <c r="BG172" s="185">
        <v>0</v>
      </c>
      <c r="BH172" s="103">
        <v>0</v>
      </c>
      <c r="BI172" s="182">
        <v>0</v>
      </c>
      <c r="BJ172" s="185">
        <v>0</v>
      </c>
      <c r="BK172" s="103">
        <v>0</v>
      </c>
      <c r="BL172" s="182">
        <v>0</v>
      </c>
      <c r="BM172" s="185">
        <v>0</v>
      </c>
      <c r="BN172" s="103">
        <v>0</v>
      </c>
      <c r="BO172" s="182">
        <v>0</v>
      </c>
      <c r="BP172" s="185">
        <v>0</v>
      </c>
      <c r="BQ172" s="103">
        <v>0</v>
      </c>
      <c r="BR172" s="182">
        <v>0</v>
      </c>
      <c r="BS172" s="185">
        <v>0</v>
      </c>
      <c r="BT172" s="103">
        <v>0</v>
      </c>
      <c r="BU172" s="182">
        <v>0</v>
      </c>
      <c r="BV172" s="185">
        <v>0</v>
      </c>
      <c r="BW172" s="103">
        <v>0</v>
      </c>
      <c r="BX172" s="182">
        <v>0</v>
      </c>
      <c r="BY172" s="185">
        <v>0</v>
      </c>
      <c r="BZ172" s="103">
        <v>0</v>
      </c>
      <c r="CA172" s="182">
        <v>0</v>
      </c>
      <c r="CB172" s="185">
        <v>0</v>
      </c>
      <c r="CC172" s="103">
        <v>0</v>
      </c>
      <c r="CD172" s="182">
        <v>0</v>
      </c>
      <c r="CE172" s="185">
        <v>0</v>
      </c>
    </row>
    <row r="173" spans="1:83" ht="14.1" customHeight="1" x14ac:dyDescent="0.2">
      <c r="A173" s="384" t="s">
        <v>456</v>
      </c>
      <c r="B173" s="396" t="s">
        <v>576</v>
      </c>
      <c r="C173" s="103">
        <v>0</v>
      </c>
      <c r="D173" s="182">
        <v>0</v>
      </c>
      <c r="E173" s="185">
        <v>0</v>
      </c>
      <c r="F173" s="103">
        <v>4170979</v>
      </c>
      <c r="G173" s="182">
        <v>4170978.1</v>
      </c>
      <c r="H173" s="185">
        <v>99.999978422332021</v>
      </c>
      <c r="I173" s="103">
        <v>922058</v>
      </c>
      <c r="J173" s="182">
        <v>922056</v>
      </c>
      <c r="K173" s="185">
        <v>99.999783093905165</v>
      </c>
      <c r="L173" s="103">
        <v>3105735</v>
      </c>
      <c r="M173" s="182">
        <v>3105734</v>
      </c>
      <c r="N173" s="185">
        <v>99.999967801502706</v>
      </c>
      <c r="O173" s="103">
        <v>0</v>
      </c>
      <c r="P173" s="182">
        <v>0</v>
      </c>
      <c r="Q173" s="185">
        <v>0</v>
      </c>
      <c r="R173" s="103">
        <v>0</v>
      </c>
      <c r="S173" s="182">
        <v>0</v>
      </c>
      <c r="T173" s="185">
        <v>0</v>
      </c>
      <c r="U173" s="103">
        <v>0</v>
      </c>
      <c r="V173" s="182">
        <v>0</v>
      </c>
      <c r="W173" s="185">
        <v>0</v>
      </c>
      <c r="X173" s="103">
        <v>0</v>
      </c>
      <c r="Y173" s="182">
        <v>0</v>
      </c>
      <c r="Z173" s="185">
        <v>0</v>
      </c>
      <c r="AA173" s="103">
        <v>0</v>
      </c>
      <c r="AB173" s="182">
        <v>0</v>
      </c>
      <c r="AC173" s="185">
        <v>0</v>
      </c>
      <c r="AD173" s="103">
        <v>0</v>
      </c>
      <c r="AE173" s="182">
        <v>0</v>
      </c>
      <c r="AF173" s="185">
        <v>0</v>
      </c>
      <c r="AG173" s="103">
        <v>0</v>
      </c>
      <c r="AH173" s="182">
        <v>0</v>
      </c>
      <c r="AI173" s="185">
        <v>0</v>
      </c>
      <c r="AJ173" s="103">
        <v>0</v>
      </c>
      <c r="AK173" s="182">
        <v>0</v>
      </c>
      <c r="AL173" s="185">
        <v>0</v>
      </c>
      <c r="AM173" s="103">
        <v>0</v>
      </c>
      <c r="AN173" s="182">
        <v>0</v>
      </c>
      <c r="AO173" s="185">
        <v>0</v>
      </c>
      <c r="AP173" s="103">
        <v>0</v>
      </c>
      <c r="AQ173" s="182">
        <v>0</v>
      </c>
      <c r="AR173" s="185">
        <v>0</v>
      </c>
      <c r="AS173" s="103">
        <v>0</v>
      </c>
      <c r="AT173" s="182">
        <v>0</v>
      </c>
      <c r="AU173" s="185">
        <v>0</v>
      </c>
      <c r="AV173" s="103">
        <v>0</v>
      </c>
      <c r="AW173" s="182">
        <v>0</v>
      </c>
      <c r="AX173" s="185">
        <v>0</v>
      </c>
      <c r="AY173" s="103">
        <v>0</v>
      </c>
      <c r="AZ173" s="182">
        <v>0</v>
      </c>
      <c r="BA173" s="185">
        <v>0</v>
      </c>
      <c r="BB173" s="103">
        <v>0</v>
      </c>
      <c r="BC173" s="182">
        <v>0</v>
      </c>
      <c r="BD173" s="185">
        <v>0</v>
      </c>
      <c r="BE173" s="103">
        <v>0</v>
      </c>
      <c r="BF173" s="182">
        <v>0</v>
      </c>
      <c r="BG173" s="185">
        <v>0</v>
      </c>
      <c r="BH173" s="103">
        <v>0</v>
      </c>
      <c r="BI173" s="182">
        <v>0</v>
      </c>
      <c r="BJ173" s="185">
        <v>0</v>
      </c>
      <c r="BK173" s="103">
        <v>0</v>
      </c>
      <c r="BL173" s="182">
        <v>0</v>
      </c>
      <c r="BM173" s="185">
        <v>0</v>
      </c>
      <c r="BN173" s="103">
        <v>0</v>
      </c>
      <c r="BO173" s="182">
        <v>0</v>
      </c>
      <c r="BP173" s="185">
        <v>0</v>
      </c>
      <c r="BQ173" s="103">
        <v>0</v>
      </c>
      <c r="BR173" s="182">
        <v>0</v>
      </c>
      <c r="BS173" s="185">
        <v>0</v>
      </c>
      <c r="BT173" s="103">
        <v>0</v>
      </c>
      <c r="BU173" s="182">
        <v>0</v>
      </c>
      <c r="BV173" s="185">
        <v>0</v>
      </c>
      <c r="BW173" s="103">
        <v>0</v>
      </c>
      <c r="BX173" s="182">
        <v>0</v>
      </c>
      <c r="BY173" s="185">
        <v>0</v>
      </c>
      <c r="BZ173" s="103">
        <v>0</v>
      </c>
      <c r="CA173" s="182">
        <v>0</v>
      </c>
      <c r="CB173" s="185">
        <v>0</v>
      </c>
      <c r="CC173" s="103">
        <v>0</v>
      </c>
      <c r="CD173" s="182">
        <v>0</v>
      </c>
      <c r="CE173" s="185">
        <v>0</v>
      </c>
    </row>
    <row r="174" spans="1:83" ht="14.1" customHeight="1" x14ac:dyDescent="0.2">
      <c r="A174" s="384" t="s">
        <v>457</v>
      </c>
      <c r="B174" s="396" t="s">
        <v>442</v>
      </c>
      <c r="C174" s="103">
        <v>0</v>
      </c>
      <c r="D174" s="182">
        <v>0</v>
      </c>
      <c r="E174" s="185">
        <v>0</v>
      </c>
      <c r="F174" s="103">
        <v>0</v>
      </c>
      <c r="G174" s="182">
        <v>0</v>
      </c>
      <c r="H174" s="185">
        <v>0</v>
      </c>
      <c r="I174" s="103">
        <v>0</v>
      </c>
      <c r="J174" s="182">
        <v>0</v>
      </c>
      <c r="K174" s="185">
        <v>0</v>
      </c>
      <c r="L174" s="103">
        <v>0</v>
      </c>
      <c r="M174" s="182">
        <v>0</v>
      </c>
      <c r="N174" s="185">
        <v>0</v>
      </c>
      <c r="O174" s="103">
        <v>0</v>
      </c>
      <c r="P174" s="182">
        <v>0</v>
      </c>
      <c r="Q174" s="185">
        <v>0</v>
      </c>
      <c r="R174" s="103">
        <v>0</v>
      </c>
      <c r="S174" s="182">
        <v>0</v>
      </c>
      <c r="T174" s="185">
        <v>0</v>
      </c>
      <c r="U174" s="103">
        <v>0</v>
      </c>
      <c r="V174" s="182">
        <v>0</v>
      </c>
      <c r="W174" s="185">
        <v>0</v>
      </c>
      <c r="X174" s="103">
        <v>0</v>
      </c>
      <c r="Y174" s="182">
        <v>0</v>
      </c>
      <c r="Z174" s="185">
        <v>0</v>
      </c>
      <c r="AA174" s="103">
        <v>0</v>
      </c>
      <c r="AB174" s="182">
        <v>0</v>
      </c>
      <c r="AC174" s="185">
        <v>0</v>
      </c>
      <c r="AD174" s="103">
        <v>0</v>
      </c>
      <c r="AE174" s="182">
        <v>0</v>
      </c>
      <c r="AF174" s="185">
        <v>0</v>
      </c>
      <c r="AG174" s="103">
        <v>0</v>
      </c>
      <c r="AH174" s="182">
        <v>0</v>
      </c>
      <c r="AI174" s="185">
        <v>0</v>
      </c>
      <c r="AJ174" s="103">
        <v>0</v>
      </c>
      <c r="AK174" s="182">
        <v>0</v>
      </c>
      <c r="AL174" s="185">
        <v>0</v>
      </c>
      <c r="AM174" s="103">
        <v>0</v>
      </c>
      <c r="AN174" s="182">
        <v>0</v>
      </c>
      <c r="AO174" s="185">
        <v>0</v>
      </c>
      <c r="AP174" s="103">
        <v>0</v>
      </c>
      <c r="AQ174" s="182">
        <v>0</v>
      </c>
      <c r="AR174" s="185">
        <v>0</v>
      </c>
      <c r="AS174" s="103">
        <v>0</v>
      </c>
      <c r="AT174" s="182">
        <v>0</v>
      </c>
      <c r="AU174" s="185">
        <v>0</v>
      </c>
      <c r="AV174" s="103">
        <v>0</v>
      </c>
      <c r="AW174" s="182">
        <v>0</v>
      </c>
      <c r="AX174" s="185">
        <v>0</v>
      </c>
      <c r="AY174" s="103">
        <v>0</v>
      </c>
      <c r="AZ174" s="182">
        <v>0</v>
      </c>
      <c r="BA174" s="185">
        <v>0</v>
      </c>
      <c r="BB174" s="103">
        <v>0</v>
      </c>
      <c r="BC174" s="182">
        <v>0</v>
      </c>
      <c r="BD174" s="185">
        <v>0</v>
      </c>
      <c r="BE174" s="103">
        <v>0</v>
      </c>
      <c r="BF174" s="182">
        <v>0</v>
      </c>
      <c r="BG174" s="185">
        <v>0</v>
      </c>
      <c r="BH174" s="103">
        <v>384667244</v>
      </c>
      <c r="BI174" s="182">
        <v>342451523.05800003</v>
      </c>
      <c r="BJ174" s="185">
        <v>0</v>
      </c>
      <c r="BK174" s="103">
        <v>53690557</v>
      </c>
      <c r="BL174" s="182">
        <v>79738628</v>
      </c>
      <c r="BM174" s="185">
        <v>148.51518117049892</v>
      </c>
      <c r="BN174" s="103">
        <v>200787977</v>
      </c>
      <c r="BO174" s="182">
        <v>204691786</v>
      </c>
      <c r="BP174" s="185">
        <v>101.94424440064955</v>
      </c>
      <c r="BQ174" s="103">
        <v>626706464</v>
      </c>
      <c r="BR174" s="182">
        <v>665942590</v>
      </c>
      <c r="BS174" s="185">
        <v>106.26068634262562</v>
      </c>
      <c r="BT174" s="103">
        <v>1166900735.25</v>
      </c>
      <c r="BU174" s="182">
        <v>1207475401.921</v>
      </c>
      <c r="BV174" s="185">
        <v>103.47713095427153</v>
      </c>
      <c r="BW174" s="103">
        <v>1043951894.115</v>
      </c>
      <c r="BX174" s="182">
        <v>979635342.45099998</v>
      </c>
      <c r="BY174" s="185">
        <v>93.839126876768233</v>
      </c>
      <c r="BZ174" s="103">
        <v>1384334210.5439999</v>
      </c>
      <c r="CA174" s="182">
        <v>1379880244.96</v>
      </c>
      <c r="CB174" s="185">
        <v>99.678259371900552</v>
      </c>
      <c r="CC174" s="103">
        <v>771585009.61899996</v>
      </c>
      <c r="CD174" s="182">
        <v>738227886.66600001</v>
      </c>
      <c r="CE174" s="185">
        <v>95.676805207831691</v>
      </c>
    </row>
    <row r="175" spans="1:83" ht="14.1" customHeight="1" x14ac:dyDescent="0.2">
      <c r="A175" s="384" t="s">
        <v>485</v>
      </c>
      <c r="B175" s="396" t="s">
        <v>486</v>
      </c>
      <c r="C175" s="103">
        <v>0</v>
      </c>
      <c r="D175" s="182">
        <v>0</v>
      </c>
      <c r="E175" s="185">
        <v>0</v>
      </c>
      <c r="F175" s="103">
        <v>0</v>
      </c>
      <c r="G175" s="182">
        <v>0</v>
      </c>
      <c r="H175" s="185">
        <v>0</v>
      </c>
      <c r="I175" s="103">
        <v>0</v>
      </c>
      <c r="J175" s="182">
        <v>0</v>
      </c>
      <c r="K175" s="185">
        <v>0</v>
      </c>
      <c r="L175" s="103">
        <v>0</v>
      </c>
      <c r="M175" s="182">
        <v>0</v>
      </c>
      <c r="N175" s="185">
        <v>0</v>
      </c>
      <c r="O175" s="103">
        <v>0</v>
      </c>
      <c r="P175" s="182">
        <v>0</v>
      </c>
      <c r="Q175" s="185">
        <v>0</v>
      </c>
      <c r="R175" s="103">
        <v>0</v>
      </c>
      <c r="S175" s="182">
        <v>0</v>
      </c>
      <c r="T175" s="185">
        <v>0</v>
      </c>
      <c r="U175" s="103">
        <v>0</v>
      </c>
      <c r="V175" s="182">
        <v>0</v>
      </c>
      <c r="W175" s="185">
        <v>0</v>
      </c>
      <c r="X175" s="103">
        <v>0</v>
      </c>
      <c r="Y175" s="182">
        <v>0</v>
      </c>
      <c r="Z175" s="185">
        <v>0</v>
      </c>
      <c r="AA175" s="103">
        <v>0</v>
      </c>
      <c r="AB175" s="182">
        <v>0</v>
      </c>
      <c r="AC175" s="185">
        <v>0</v>
      </c>
      <c r="AD175" s="103">
        <v>0</v>
      </c>
      <c r="AE175" s="182">
        <v>0</v>
      </c>
      <c r="AF175" s="185">
        <v>0</v>
      </c>
      <c r="AG175" s="103">
        <v>0</v>
      </c>
      <c r="AH175" s="182">
        <v>0</v>
      </c>
      <c r="AI175" s="185">
        <v>0</v>
      </c>
      <c r="AJ175" s="103">
        <v>0</v>
      </c>
      <c r="AK175" s="182">
        <v>0</v>
      </c>
      <c r="AL175" s="185">
        <v>0</v>
      </c>
      <c r="AM175" s="103">
        <v>0</v>
      </c>
      <c r="AN175" s="182">
        <v>0</v>
      </c>
      <c r="AO175" s="185">
        <v>0</v>
      </c>
      <c r="AP175" s="103">
        <v>0</v>
      </c>
      <c r="AQ175" s="182">
        <v>0</v>
      </c>
      <c r="AR175" s="185">
        <v>0</v>
      </c>
      <c r="AS175" s="103">
        <v>0</v>
      </c>
      <c r="AT175" s="182">
        <v>0</v>
      </c>
      <c r="AU175" s="185">
        <v>0</v>
      </c>
      <c r="AV175" s="103">
        <v>0</v>
      </c>
      <c r="AW175" s="182">
        <v>0</v>
      </c>
      <c r="AX175" s="185">
        <v>0</v>
      </c>
      <c r="AY175" s="103">
        <v>0</v>
      </c>
      <c r="AZ175" s="182">
        <v>0</v>
      </c>
      <c r="BA175" s="185">
        <v>0</v>
      </c>
      <c r="BB175" s="103">
        <v>0</v>
      </c>
      <c r="BC175" s="182">
        <v>0</v>
      </c>
      <c r="BD175" s="185">
        <v>0</v>
      </c>
      <c r="BE175" s="103">
        <v>0</v>
      </c>
      <c r="BF175" s="182">
        <v>0</v>
      </c>
      <c r="BG175" s="185">
        <v>0</v>
      </c>
      <c r="BH175" s="103">
        <v>0</v>
      </c>
      <c r="BI175" s="182">
        <v>0</v>
      </c>
      <c r="BJ175" s="185">
        <v>0</v>
      </c>
      <c r="BK175" s="103">
        <v>0</v>
      </c>
      <c r="BL175" s="182">
        <v>0</v>
      </c>
      <c r="BM175" s="185">
        <v>0</v>
      </c>
      <c r="BN175" s="103">
        <v>0</v>
      </c>
      <c r="BO175" s="182">
        <v>0</v>
      </c>
      <c r="BP175" s="185">
        <v>0</v>
      </c>
      <c r="BQ175" s="103">
        <v>0</v>
      </c>
      <c r="BR175" s="182">
        <v>0</v>
      </c>
      <c r="BS175" s="185">
        <v>0</v>
      </c>
      <c r="BT175" s="103">
        <v>0</v>
      </c>
      <c r="BU175" s="182">
        <v>0</v>
      </c>
      <c r="BV175" s="185">
        <v>0</v>
      </c>
      <c r="BW175" s="103">
        <v>302751962.30500001</v>
      </c>
      <c r="BX175" s="182">
        <v>302751962.30500001</v>
      </c>
      <c r="BY175" s="185">
        <v>100</v>
      </c>
      <c r="BZ175" s="103">
        <v>0</v>
      </c>
      <c r="CA175" s="182">
        <v>0</v>
      </c>
      <c r="CB175" s="185">
        <v>0</v>
      </c>
      <c r="CC175" s="103">
        <v>328705066</v>
      </c>
      <c r="CD175" s="182">
        <v>328705065.49000001</v>
      </c>
      <c r="CE175" s="185">
        <v>99.999999844845718</v>
      </c>
    </row>
    <row r="176" spans="1:83" ht="14.1" customHeight="1" x14ac:dyDescent="0.2">
      <c r="A176" s="384" t="s">
        <v>212</v>
      </c>
      <c r="B176" s="275" t="s">
        <v>567</v>
      </c>
      <c r="C176" s="103">
        <v>55017169.700000003</v>
      </c>
      <c r="D176" s="182">
        <v>27235406</v>
      </c>
      <c r="E176" s="185">
        <v>49.503466187938052</v>
      </c>
      <c r="F176" s="103">
        <v>54202049</v>
      </c>
      <c r="G176" s="182">
        <v>42651844.600000001</v>
      </c>
      <c r="H176" s="185">
        <v>78.690465373366237</v>
      </c>
      <c r="I176" s="103">
        <v>52894220.700000003</v>
      </c>
      <c r="J176" s="182">
        <v>32024250</v>
      </c>
      <c r="K176" s="185">
        <v>60.54394899138763</v>
      </c>
      <c r="L176" s="103">
        <v>115495674</v>
      </c>
      <c r="M176" s="182">
        <v>69894809</v>
      </c>
      <c r="N176" s="185">
        <v>60.51725279338168</v>
      </c>
      <c r="O176" s="103">
        <v>120695000</v>
      </c>
      <c r="P176" s="182">
        <v>92030702.409999996</v>
      </c>
      <c r="Q176" s="185">
        <v>76.250633754505159</v>
      </c>
      <c r="R176" s="103">
        <v>187000000</v>
      </c>
      <c r="S176" s="182">
        <v>66535999</v>
      </c>
      <c r="T176" s="185">
        <v>35.580748128342243</v>
      </c>
      <c r="U176" s="103">
        <v>242693200</v>
      </c>
      <c r="V176" s="182">
        <v>4553309.5999999996</v>
      </c>
      <c r="W176" s="185">
        <v>1.8761587057239344</v>
      </c>
      <c r="X176" s="103">
        <v>194505225</v>
      </c>
      <c r="Y176" s="182">
        <v>71424085</v>
      </c>
      <c r="Z176" s="185">
        <v>36.720908140128365</v>
      </c>
      <c r="AA176" s="103">
        <v>366536728</v>
      </c>
      <c r="AB176" s="182">
        <v>0</v>
      </c>
      <c r="AC176" s="185">
        <v>0</v>
      </c>
      <c r="AD176" s="103">
        <v>281936000</v>
      </c>
      <c r="AE176" s="182">
        <v>945835</v>
      </c>
      <c r="AF176" s="185">
        <v>0.33547861926110895</v>
      </c>
      <c r="AG176" s="103">
        <v>415655645.51999998</v>
      </c>
      <c r="AH176" s="182">
        <v>0</v>
      </c>
      <c r="AI176" s="185">
        <v>0</v>
      </c>
      <c r="AJ176" s="103">
        <v>357855893.38499999</v>
      </c>
      <c r="AK176" s="182">
        <v>100172594</v>
      </c>
      <c r="AL176" s="185">
        <v>27.992439373418147</v>
      </c>
      <c r="AM176" s="103">
        <v>166002581.64300001</v>
      </c>
      <c r="AN176" s="182">
        <v>31806718.192000002</v>
      </c>
      <c r="AO176" s="185">
        <v>19.160375626207152</v>
      </c>
      <c r="AP176" s="103">
        <v>252724832.19800001</v>
      </c>
      <c r="AQ176" s="182">
        <v>22154504.511</v>
      </c>
      <c r="AR176" s="185">
        <v>8.7662555033938308</v>
      </c>
      <c r="AS176" s="103">
        <v>308993571.95200002</v>
      </c>
      <c r="AT176" s="182">
        <v>14842408.209000001</v>
      </c>
      <c r="AU176" s="185">
        <v>4.8034682777496949</v>
      </c>
      <c r="AV176" s="103">
        <v>425396750</v>
      </c>
      <c r="AW176" s="182">
        <v>349935498</v>
      </c>
      <c r="AX176" s="185">
        <v>82.260971199239293</v>
      </c>
      <c r="AY176" s="103">
        <v>651871191</v>
      </c>
      <c r="AZ176" s="182">
        <v>167288854.5</v>
      </c>
      <c r="BA176" s="185">
        <v>25.662869721757652</v>
      </c>
      <c r="BB176" s="103">
        <v>1288627719</v>
      </c>
      <c r="BC176" s="182">
        <v>763597502</v>
      </c>
      <c r="BD176" s="185">
        <v>59.256641056314265</v>
      </c>
      <c r="BE176" s="103">
        <v>926654051</v>
      </c>
      <c r="BF176" s="182">
        <v>0</v>
      </c>
      <c r="BG176" s="185">
        <v>0</v>
      </c>
      <c r="BH176" s="103">
        <v>495538015</v>
      </c>
      <c r="BI176" s="182">
        <v>141064169.19600001</v>
      </c>
      <c r="BJ176" s="185">
        <v>28.466871345077333</v>
      </c>
      <c r="BK176" s="103">
        <v>505504524</v>
      </c>
      <c r="BL176" s="182">
        <v>175713424</v>
      </c>
      <c r="BM176" s="185">
        <v>34.760010179453907</v>
      </c>
      <c r="BN176" s="103">
        <v>614537427</v>
      </c>
      <c r="BO176" s="182">
        <v>78292449</v>
      </c>
      <c r="BP176" s="185">
        <v>12.740061965339011</v>
      </c>
      <c r="BQ176" s="103">
        <v>793150691</v>
      </c>
      <c r="BR176" s="182">
        <v>30100508</v>
      </c>
      <c r="BS176" s="185">
        <v>3.7950553837442227</v>
      </c>
      <c r="BT176" s="103">
        <v>694084036.83599997</v>
      </c>
      <c r="BU176" s="182">
        <v>18548866.217999998</v>
      </c>
      <c r="BV176" s="185">
        <v>2.6724236884276267</v>
      </c>
      <c r="BW176" s="103">
        <v>1125036930.1454</v>
      </c>
      <c r="BX176" s="182">
        <v>61147527.068999998</v>
      </c>
      <c r="BY176" s="185">
        <v>5.4351573206665558</v>
      </c>
      <c r="BZ176" s="103">
        <v>1790117339.7049999</v>
      </c>
      <c r="CA176" s="182">
        <v>14316392.085999999</v>
      </c>
      <c r="CB176" s="185">
        <v>0.79974601488186536</v>
      </c>
      <c r="CC176" s="103">
        <v>1011989630.403</v>
      </c>
      <c r="CD176" s="182">
        <v>18375904.693</v>
      </c>
      <c r="CE176" s="185">
        <v>1.8158194650356494</v>
      </c>
    </row>
    <row r="177" spans="1:83" ht="14.1" customHeight="1" x14ac:dyDescent="0.2">
      <c r="A177" s="384" t="s">
        <v>213</v>
      </c>
      <c r="B177" s="396" t="s">
        <v>214</v>
      </c>
      <c r="C177" s="103">
        <v>38891206.100000001</v>
      </c>
      <c r="D177" s="182">
        <v>20585270.100000001</v>
      </c>
      <c r="E177" s="185">
        <v>52.930397805276606</v>
      </c>
      <c r="F177" s="103">
        <v>40914600</v>
      </c>
      <c r="G177" s="182">
        <v>32925535.5</v>
      </c>
      <c r="H177" s="185">
        <v>80.473805194233833</v>
      </c>
      <c r="I177" s="103">
        <v>46992900.5</v>
      </c>
      <c r="J177" s="182">
        <v>29761205</v>
      </c>
      <c r="K177" s="185">
        <v>63.331279157795336</v>
      </c>
      <c r="L177" s="103">
        <v>108555600</v>
      </c>
      <c r="M177" s="182">
        <v>68684882</v>
      </c>
      <c r="N177" s="185">
        <v>63.271615651334436</v>
      </c>
      <c r="O177" s="103">
        <v>120695000</v>
      </c>
      <c r="P177" s="182">
        <v>92030702.409999996</v>
      </c>
      <c r="Q177" s="185">
        <v>76.250633754505159</v>
      </c>
      <c r="R177" s="103">
        <v>187000000</v>
      </c>
      <c r="S177" s="182">
        <v>66535999</v>
      </c>
      <c r="T177" s="185">
        <v>35.580748128342243</v>
      </c>
      <c r="U177" s="103">
        <v>27000000</v>
      </c>
      <c r="V177" s="182">
        <v>3009816.3</v>
      </c>
      <c r="W177" s="185">
        <v>11.147467777777777</v>
      </c>
      <c r="X177" s="103">
        <v>20000000</v>
      </c>
      <c r="Y177" s="182">
        <v>71424085</v>
      </c>
      <c r="Z177" s="185">
        <v>357.12042500000001</v>
      </c>
      <c r="AA177" s="103">
        <v>0</v>
      </c>
      <c r="AB177" s="182">
        <v>0</v>
      </c>
      <c r="AC177" s="185">
        <v>0</v>
      </c>
      <c r="AD177" s="103">
        <v>281936000</v>
      </c>
      <c r="AE177" s="182">
        <v>945835</v>
      </c>
      <c r="AF177" s="185">
        <v>0.33547861926110895</v>
      </c>
      <c r="AG177" s="103">
        <v>415655645.51999998</v>
      </c>
      <c r="AH177" s="182">
        <v>0</v>
      </c>
      <c r="AI177" s="185">
        <v>0</v>
      </c>
      <c r="AJ177" s="103">
        <v>357855893.38499999</v>
      </c>
      <c r="AK177" s="182">
        <v>100172594</v>
      </c>
      <c r="AL177" s="185">
        <v>27.992439373418147</v>
      </c>
      <c r="AM177" s="103">
        <v>0</v>
      </c>
      <c r="AN177" s="182">
        <v>0</v>
      </c>
      <c r="AO177" s="185">
        <v>0</v>
      </c>
      <c r="AP177" s="103">
        <v>0</v>
      </c>
      <c r="AQ177" s="182">
        <v>0</v>
      </c>
      <c r="AR177" s="185">
        <v>0</v>
      </c>
      <c r="AS177" s="103">
        <v>216706937.30699998</v>
      </c>
      <c r="AT177" s="182">
        <v>14842408.209000001</v>
      </c>
      <c r="AU177" s="185">
        <v>6.8490692515179434</v>
      </c>
      <c r="AV177" s="103">
        <v>0</v>
      </c>
      <c r="AW177" s="182">
        <v>335872959</v>
      </c>
      <c r="AX177" s="185">
        <v>0</v>
      </c>
      <c r="AY177" s="103">
        <v>651871191</v>
      </c>
      <c r="AZ177" s="182">
        <v>167288854.5</v>
      </c>
      <c r="BA177" s="185">
        <v>25.662869721757652</v>
      </c>
      <c r="BB177" s="103">
        <v>0</v>
      </c>
      <c r="BC177" s="182">
        <v>0</v>
      </c>
      <c r="BD177" s="185">
        <v>0</v>
      </c>
      <c r="BE177" s="103">
        <v>0</v>
      </c>
      <c r="BF177" s="182">
        <v>0</v>
      </c>
      <c r="BG177" s="185">
        <v>0</v>
      </c>
      <c r="BH177" s="103">
        <v>0</v>
      </c>
      <c r="BI177" s="182">
        <v>0</v>
      </c>
      <c r="BJ177" s="185">
        <v>0</v>
      </c>
      <c r="BK177" s="103">
        <v>505504524</v>
      </c>
      <c r="BL177" s="182">
        <v>175713424</v>
      </c>
      <c r="BM177" s="185">
        <v>34.760010179453907</v>
      </c>
      <c r="BN177" s="103">
        <v>614537427</v>
      </c>
      <c r="BO177" s="182">
        <v>78292449</v>
      </c>
      <c r="BP177" s="185">
        <v>12.740061965339011</v>
      </c>
      <c r="BQ177" s="103">
        <v>793150691</v>
      </c>
      <c r="BR177" s="182">
        <v>30100508</v>
      </c>
      <c r="BS177" s="185">
        <v>3.7950553837442227</v>
      </c>
      <c r="BT177" s="103">
        <v>694084036.83599997</v>
      </c>
      <c r="BU177" s="182">
        <v>18548866.217999998</v>
      </c>
      <c r="BV177" s="185">
        <v>2.6724236884276267</v>
      </c>
      <c r="BW177" s="103">
        <v>1125036930.1454</v>
      </c>
      <c r="BX177" s="182">
        <v>61147527.068999998</v>
      </c>
      <c r="BY177" s="185">
        <v>5.4351573206665558</v>
      </c>
      <c r="BZ177" s="103">
        <v>0</v>
      </c>
      <c r="CA177" s="182">
        <v>0</v>
      </c>
      <c r="CB177" s="185">
        <v>0</v>
      </c>
      <c r="CC177" s="103">
        <v>0</v>
      </c>
      <c r="CD177" s="182">
        <v>0</v>
      </c>
      <c r="CE177" s="185">
        <v>0</v>
      </c>
    </row>
    <row r="178" spans="1:83" ht="14.1" customHeight="1" x14ac:dyDescent="0.2">
      <c r="A178" s="384" t="s">
        <v>215</v>
      </c>
      <c r="B178" s="396" t="s">
        <v>216</v>
      </c>
      <c r="C178" s="103">
        <v>16125963.6</v>
      </c>
      <c r="D178" s="182">
        <v>6650135.9000000004</v>
      </c>
      <c r="E178" s="185">
        <v>41.238688520914188</v>
      </c>
      <c r="F178" s="103">
        <v>13287449</v>
      </c>
      <c r="G178" s="182">
        <v>9726309.0999999996</v>
      </c>
      <c r="H178" s="185">
        <v>73.199220557685678</v>
      </c>
      <c r="I178" s="103">
        <v>5901320.2000000002</v>
      </c>
      <c r="J178" s="182">
        <v>2263045</v>
      </c>
      <c r="K178" s="185">
        <v>38.34811403726237</v>
      </c>
      <c r="L178" s="103">
        <v>6940074</v>
      </c>
      <c r="M178" s="182">
        <v>1209927</v>
      </c>
      <c r="N178" s="185">
        <v>17.433920733410048</v>
      </c>
      <c r="O178" s="103">
        <v>0</v>
      </c>
      <c r="P178" s="182">
        <v>0</v>
      </c>
      <c r="Q178" s="185">
        <v>0</v>
      </c>
      <c r="R178" s="103">
        <v>0</v>
      </c>
      <c r="S178" s="182">
        <v>0</v>
      </c>
      <c r="T178" s="185">
        <v>0</v>
      </c>
      <c r="U178" s="103">
        <v>215693200</v>
      </c>
      <c r="V178" s="182">
        <v>1543493.3</v>
      </c>
      <c r="W178" s="185">
        <v>0.71559664375140253</v>
      </c>
      <c r="X178" s="103">
        <v>174505225</v>
      </c>
      <c r="Y178" s="182">
        <v>0</v>
      </c>
      <c r="Z178" s="185">
        <v>0</v>
      </c>
      <c r="AA178" s="103">
        <v>366536728</v>
      </c>
      <c r="AB178" s="182">
        <v>0</v>
      </c>
      <c r="AC178" s="185">
        <v>0</v>
      </c>
      <c r="AD178" s="103">
        <v>0</v>
      </c>
      <c r="AE178" s="182">
        <v>0</v>
      </c>
      <c r="AF178" s="185">
        <v>0</v>
      </c>
      <c r="AG178" s="103">
        <v>0</v>
      </c>
      <c r="AH178" s="182">
        <v>0</v>
      </c>
      <c r="AI178" s="185">
        <v>0</v>
      </c>
      <c r="AJ178" s="103">
        <v>0</v>
      </c>
      <c r="AK178" s="182">
        <v>0</v>
      </c>
      <c r="AL178" s="185">
        <v>0</v>
      </c>
      <c r="AM178" s="103">
        <v>166002581.64300001</v>
      </c>
      <c r="AN178" s="182">
        <v>31806718.192000002</v>
      </c>
      <c r="AO178" s="185">
        <v>19.160375626207152</v>
      </c>
      <c r="AP178" s="103">
        <v>252724832.19800001</v>
      </c>
      <c r="AQ178" s="182">
        <v>22154504.511</v>
      </c>
      <c r="AR178" s="185">
        <v>8.7662555033938308</v>
      </c>
      <c r="AS178" s="103">
        <v>92286634.645000011</v>
      </c>
      <c r="AT178" s="182">
        <v>0</v>
      </c>
      <c r="AU178" s="185">
        <v>0</v>
      </c>
      <c r="AV178" s="103">
        <v>425396750</v>
      </c>
      <c r="AW178" s="182">
        <v>14062539</v>
      </c>
      <c r="AX178" s="185">
        <v>3.3057466941155522</v>
      </c>
      <c r="AY178" s="103">
        <v>0</v>
      </c>
      <c r="AZ178" s="182">
        <v>0</v>
      </c>
      <c r="BA178" s="185">
        <v>0</v>
      </c>
      <c r="BB178" s="103">
        <v>1288627719</v>
      </c>
      <c r="BC178" s="182">
        <v>763597502</v>
      </c>
      <c r="BD178" s="185">
        <v>59.256641056314265</v>
      </c>
      <c r="BE178" s="103">
        <v>926654051</v>
      </c>
      <c r="BF178" s="182">
        <v>0</v>
      </c>
      <c r="BG178" s="185">
        <v>0</v>
      </c>
      <c r="BH178" s="103">
        <v>495538015</v>
      </c>
      <c r="BI178" s="182">
        <v>141064169.19600001</v>
      </c>
      <c r="BJ178" s="185">
        <v>28.466871345077333</v>
      </c>
      <c r="BK178" s="103">
        <v>0</v>
      </c>
      <c r="BL178" s="182">
        <v>0</v>
      </c>
      <c r="BM178" s="185">
        <v>0</v>
      </c>
      <c r="BN178" s="103">
        <v>0</v>
      </c>
      <c r="BO178" s="182">
        <v>0</v>
      </c>
      <c r="BP178" s="185">
        <v>0</v>
      </c>
      <c r="BQ178" s="103">
        <v>0</v>
      </c>
      <c r="BR178" s="182">
        <v>0</v>
      </c>
      <c r="BS178" s="185">
        <v>0</v>
      </c>
      <c r="BT178" s="103">
        <v>0</v>
      </c>
      <c r="BU178" s="182">
        <v>0</v>
      </c>
      <c r="BV178" s="185">
        <v>0</v>
      </c>
      <c r="BW178" s="103">
        <v>0</v>
      </c>
      <c r="BX178" s="182">
        <v>0</v>
      </c>
      <c r="BY178" s="185">
        <v>0</v>
      </c>
      <c r="BZ178" s="103">
        <v>0</v>
      </c>
      <c r="CA178" s="182">
        <v>0</v>
      </c>
      <c r="CB178" s="185">
        <v>0</v>
      </c>
      <c r="CC178" s="103">
        <v>0</v>
      </c>
      <c r="CD178" s="182">
        <v>0</v>
      </c>
      <c r="CE178" s="185">
        <v>0</v>
      </c>
    </row>
    <row r="179" spans="1:83" ht="14.1" customHeight="1" x14ac:dyDescent="0.2">
      <c r="A179" s="384" t="s">
        <v>217</v>
      </c>
      <c r="B179" s="275" t="s">
        <v>563</v>
      </c>
      <c r="C179" s="103">
        <v>6213656.7000000002</v>
      </c>
      <c r="D179" s="182">
        <v>6213656.7000000002</v>
      </c>
      <c r="E179" s="185">
        <v>100</v>
      </c>
      <c r="F179" s="103">
        <v>0</v>
      </c>
      <c r="G179" s="182">
        <v>0</v>
      </c>
      <c r="H179" s="185">
        <v>0</v>
      </c>
      <c r="I179" s="103">
        <v>0</v>
      </c>
      <c r="J179" s="182">
        <v>0</v>
      </c>
      <c r="K179" s="185">
        <v>0</v>
      </c>
      <c r="L179" s="103">
        <v>0</v>
      </c>
      <c r="M179" s="182">
        <v>0</v>
      </c>
      <c r="N179" s="185">
        <v>0</v>
      </c>
      <c r="O179" s="103">
        <v>7109000</v>
      </c>
      <c r="P179" s="182">
        <v>17946946.09</v>
      </c>
      <c r="Q179" s="185">
        <v>252.45387663525111</v>
      </c>
      <c r="R179" s="103">
        <v>13139934.199999999</v>
      </c>
      <c r="S179" s="182">
        <v>36051634.880000003</v>
      </c>
      <c r="T179" s="185">
        <v>274.36693617537298</v>
      </c>
      <c r="U179" s="103">
        <v>15950000</v>
      </c>
      <c r="V179" s="182">
        <v>88323134</v>
      </c>
      <c r="W179" s="185">
        <v>553.75005642633232</v>
      </c>
      <c r="X179" s="103">
        <v>94358482</v>
      </c>
      <c r="Y179" s="182">
        <v>89173938</v>
      </c>
      <c r="Z179" s="185">
        <v>94.505481764744786</v>
      </c>
      <c r="AA179" s="103">
        <v>98304973</v>
      </c>
      <c r="AB179" s="182">
        <v>149716420</v>
      </c>
      <c r="AC179" s="185">
        <v>152.29791070691817</v>
      </c>
      <c r="AD179" s="103">
        <v>161289000</v>
      </c>
      <c r="AE179" s="182">
        <v>123552868.763</v>
      </c>
      <c r="AF179" s="185">
        <v>76.603406780995599</v>
      </c>
      <c r="AG179" s="103">
        <v>203112900</v>
      </c>
      <c r="AH179" s="182">
        <v>91058259.063999996</v>
      </c>
      <c r="AI179" s="185">
        <v>44.831351954504115</v>
      </c>
      <c r="AJ179" s="103">
        <v>131750000</v>
      </c>
      <c r="AK179" s="182">
        <v>53434558</v>
      </c>
      <c r="AL179" s="185">
        <v>40.557539278937384</v>
      </c>
      <c r="AM179" s="103">
        <v>69319014.980000004</v>
      </c>
      <c r="AN179" s="182">
        <v>46682724.449000001</v>
      </c>
      <c r="AO179" s="185">
        <v>67.344760254410645</v>
      </c>
      <c r="AP179" s="103">
        <v>68801083.658000007</v>
      </c>
      <c r="AQ179" s="182">
        <v>74870286.159999996</v>
      </c>
      <c r="AR179" s="185">
        <v>108.82137632042119</v>
      </c>
      <c r="AS179" s="103">
        <v>49526650.347000003</v>
      </c>
      <c r="AT179" s="182">
        <v>78880625.048999995</v>
      </c>
      <c r="AU179" s="185">
        <v>159.26904908031614</v>
      </c>
      <c r="AV179" s="103">
        <v>87033000</v>
      </c>
      <c r="AW179" s="182">
        <v>152570164</v>
      </c>
      <c r="AX179" s="185">
        <v>175.30151092114485</v>
      </c>
      <c r="AY179" s="103">
        <v>117181150</v>
      </c>
      <c r="AZ179" s="182">
        <v>172502386.70000002</v>
      </c>
      <c r="BA179" s="185">
        <v>147.21001347059661</v>
      </c>
      <c r="BB179" s="103">
        <v>153513276</v>
      </c>
      <c r="BC179" s="182">
        <v>205856769</v>
      </c>
      <c r="BD179" s="185">
        <v>134.09704643395142</v>
      </c>
      <c r="BE179" s="103">
        <v>145743488</v>
      </c>
      <c r="BF179" s="182">
        <v>223318074</v>
      </c>
      <c r="BG179" s="185">
        <v>153.22679391342686</v>
      </c>
      <c r="BH179" s="103">
        <v>96928478</v>
      </c>
      <c r="BI179" s="182">
        <v>170094999.28200001</v>
      </c>
      <c r="BJ179" s="185">
        <v>175.48506155435558</v>
      </c>
      <c r="BK179" s="103">
        <v>133910699</v>
      </c>
      <c r="BL179" s="182">
        <v>112787589</v>
      </c>
      <c r="BM179" s="185">
        <v>84.225972862706072</v>
      </c>
      <c r="BN179" s="103">
        <v>125283000</v>
      </c>
      <c r="BO179" s="182">
        <v>130211225</v>
      </c>
      <c r="BP179" s="185">
        <v>103.93367416169792</v>
      </c>
      <c r="BQ179" s="103">
        <v>121222459</v>
      </c>
      <c r="BR179" s="182">
        <v>199982348</v>
      </c>
      <c r="BS179" s="185">
        <v>164.97136722824607</v>
      </c>
      <c r="BT179" s="103">
        <v>177297993.31999999</v>
      </c>
      <c r="BU179" s="182">
        <v>212640013.16</v>
      </c>
      <c r="BV179" s="185">
        <v>119.93368293583121</v>
      </c>
      <c r="BW179" s="103">
        <v>144726197</v>
      </c>
      <c r="BX179" s="182">
        <v>222596299.34999999</v>
      </c>
      <c r="BY179" s="185">
        <v>153.80511888251993</v>
      </c>
      <c r="BZ179" s="103">
        <v>192921214.69299999</v>
      </c>
      <c r="CA179" s="182">
        <v>270022845.44199997</v>
      </c>
      <c r="CB179" s="185">
        <v>139.96534589090868</v>
      </c>
      <c r="CC179" s="103">
        <v>195589453</v>
      </c>
      <c r="CD179" s="182">
        <v>342811027.20821995</v>
      </c>
      <c r="CE179" s="185">
        <v>175.27071217292067</v>
      </c>
    </row>
    <row r="180" spans="1:83" ht="14.1" customHeight="1" x14ac:dyDescent="0.2">
      <c r="A180" s="385">
        <v>24301</v>
      </c>
      <c r="B180" s="380" t="s">
        <v>577</v>
      </c>
      <c r="C180" s="103">
        <v>0</v>
      </c>
      <c r="D180" s="182">
        <v>0</v>
      </c>
      <c r="E180" s="185">
        <v>0</v>
      </c>
      <c r="F180" s="103">
        <v>0</v>
      </c>
      <c r="G180" s="182">
        <v>0</v>
      </c>
      <c r="H180" s="185">
        <v>0</v>
      </c>
      <c r="I180" s="103">
        <v>0</v>
      </c>
      <c r="J180" s="182">
        <v>0</v>
      </c>
      <c r="K180" s="185">
        <v>0</v>
      </c>
      <c r="L180" s="103">
        <v>0</v>
      </c>
      <c r="M180" s="182">
        <v>0</v>
      </c>
      <c r="N180" s="185">
        <v>0</v>
      </c>
      <c r="O180" s="103">
        <v>0</v>
      </c>
      <c r="P180" s="182">
        <v>0</v>
      </c>
      <c r="Q180" s="185">
        <v>0</v>
      </c>
      <c r="R180" s="103">
        <v>0</v>
      </c>
      <c r="S180" s="182">
        <v>0</v>
      </c>
      <c r="T180" s="185">
        <v>0</v>
      </c>
      <c r="U180" s="103">
        <v>0</v>
      </c>
      <c r="V180" s="182">
        <v>0</v>
      </c>
      <c r="W180" s="185">
        <v>0</v>
      </c>
      <c r="X180" s="103">
        <v>0</v>
      </c>
      <c r="Y180" s="182">
        <v>0</v>
      </c>
      <c r="Z180" s="185">
        <v>0</v>
      </c>
      <c r="AA180" s="103">
        <v>0</v>
      </c>
      <c r="AB180" s="182">
        <v>0</v>
      </c>
      <c r="AC180" s="185">
        <v>0</v>
      </c>
      <c r="AD180" s="103">
        <v>0</v>
      </c>
      <c r="AE180" s="182">
        <v>0</v>
      </c>
      <c r="AF180" s="185">
        <v>0</v>
      </c>
      <c r="AG180" s="103">
        <v>0</v>
      </c>
      <c r="AH180" s="182">
        <v>0</v>
      </c>
      <c r="AI180" s="185">
        <v>0</v>
      </c>
      <c r="AJ180" s="103">
        <v>0</v>
      </c>
      <c r="AK180" s="182">
        <v>0</v>
      </c>
      <c r="AL180" s="185">
        <v>0</v>
      </c>
      <c r="AM180" s="103">
        <v>0</v>
      </c>
      <c r="AN180" s="182">
        <v>0</v>
      </c>
      <c r="AO180" s="185">
        <v>0</v>
      </c>
      <c r="AP180" s="103">
        <v>0</v>
      </c>
      <c r="AQ180" s="182">
        <v>0</v>
      </c>
      <c r="AR180" s="185">
        <v>0</v>
      </c>
      <c r="AS180" s="103">
        <v>3450527.34</v>
      </c>
      <c r="AT180" s="182">
        <v>196153.24299999999</v>
      </c>
      <c r="AU180" s="185">
        <v>5.6847323226831756</v>
      </c>
      <c r="AV180" s="103">
        <v>4400000</v>
      </c>
      <c r="AW180" s="182">
        <v>208827</v>
      </c>
      <c r="AX180" s="185">
        <v>4.746068181818182</v>
      </c>
      <c r="AY180" s="103">
        <v>1000000</v>
      </c>
      <c r="AZ180" s="182">
        <v>1414897.4</v>
      </c>
      <c r="BA180" s="185">
        <v>141.48973999999998</v>
      </c>
      <c r="BB180" s="103">
        <v>0</v>
      </c>
      <c r="BC180" s="182">
        <v>0</v>
      </c>
      <c r="BD180" s="185">
        <v>0</v>
      </c>
      <c r="BE180" s="103">
        <v>0</v>
      </c>
      <c r="BF180" s="182">
        <v>0</v>
      </c>
      <c r="BG180" s="185">
        <v>0</v>
      </c>
      <c r="BH180" s="103">
        <v>0</v>
      </c>
      <c r="BI180" s="182">
        <v>0</v>
      </c>
      <c r="BJ180" s="185">
        <v>0</v>
      </c>
      <c r="BK180" s="103">
        <v>0</v>
      </c>
      <c r="BL180" s="182">
        <v>0</v>
      </c>
      <c r="BM180" s="185">
        <v>0</v>
      </c>
      <c r="BN180" s="103">
        <v>0</v>
      </c>
      <c r="BO180" s="182">
        <v>0</v>
      </c>
      <c r="BP180" s="185">
        <v>0</v>
      </c>
      <c r="BQ180" s="103">
        <v>0</v>
      </c>
      <c r="BR180" s="182">
        <v>0</v>
      </c>
      <c r="BS180" s="185">
        <v>0</v>
      </c>
      <c r="BT180" s="103">
        <v>0</v>
      </c>
      <c r="BU180" s="182">
        <v>0</v>
      </c>
      <c r="BV180" s="185">
        <v>0</v>
      </c>
      <c r="BW180" s="103">
        <v>0</v>
      </c>
      <c r="BX180" s="182">
        <v>0</v>
      </c>
      <c r="BY180" s="185">
        <v>0</v>
      </c>
      <c r="BZ180" s="103">
        <v>0</v>
      </c>
      <c r="CA180" s="182">
        <v>0</v>
      </c>
      <c r="CB180" s="185">
        <v>0</v>
      </c>
      <c r="CC180" s="103">
        <v>0</v>
      </c>
      <c r="CD180" s="182">
        <v>0</v>
      </c>
      <c r="CE180" s="185">
        <v>0</v>
      </c>
    </row>
    <row r="181" spans="1:83" ht="10.5" x14ac:dyDescent="0.2">
      <c r="A181" s="385">
        <v>24302</v>
      </c>
      <c r="B181" s="380" t="s">
        <v>318</v>
      </c>
      <c r="C181" s="103">
        <v>0</v>
      </c>
      <c r="D181" s="182">
        <v>0</v>
      </c>
      <c r="E181" s="185">
        <v>0</v>
      </c>
      <c r="F181" s="103">
        <v>0</v>
      </c>
      <c r="G181" s="182">
        <v>0</v>
      </c>
      <c r="H181" s="185">
        <v>0</v>
      </c>
      <c r="I181" s="103">
        <v>0</v>
      </c>
      <c r="J181" s="182">
        <v>0</v>
      </c>
      <c r="K181" s="185">
        <v>0</v>
      </c>
      <c r="L181" s="103">
        <v>0</v>
      </c>
      <c r="M181" s="182">
        <v>0</v>
      </c>
      <c r="N181" s="185">
        <v>0</v>
      </c>
      <c r="O181" s="103">
        <v>0</v>
      </c>
      <c r="P181" s="182">
        <v>0</v>
      </c>
      <c r="Q181" s="185">
        <v>0</v>
      </c>
      <c r="R181" s="103">
        <v>0</v>
      </c>
      <c r="S181" s="182">
        <v>0</v>
      </c>
      <c r="T181" s="185">
        <v>0</v>
      </c>
      <c r="U181" s="103">
        <v>0</v>
      </c>
      <c r="V181" s="182">
        <v>0</v>
      </c>
      <c r="W181" s="185">
        <v>0</v>
      </c>
      <c r="X181" s="103">
        <v>0</v>
      </c>
      <c r="Y181" s="182">
        <v>0</v>
      </c>
      <c r="Z181" s="185">
        <v>0</v>
      </c>
      <c r="AA181" s="103">
        <v>0</v>
      </c>
      <c r="AB181" s="182">
        <v>0</v>
      </c>
      <c r="AC181" s="185">
        <v>0</v>
      </c>
      <c r="AD181" s="103">
        <v>0</v>
      </c>
      <c r="AE181" s="182">
        <v>0</v>
      </c>
      <c r="AF181" s="185">
        <v>0</v>
      </c>
      <c r="AG181" s="103">
        <v>0</v>
      </c>
      <c r="AH181" s="182">
        <v>0</v>
      </c>
      <c r="AI181" s="185">
        <v>0</v>
      </c>
      <c r="AJ181" s="103">
        <v>0</v>
      </c>
      <c r="AK181" s="182">
        <v>0</v>
      </c>
      <c r="AL181" s="185">
        <v>0</v>
      </c>
      <c r="AM181" s="103">
        <v>0</v>
      </c>
      <c r="AN181" s="182">
        <v>0</v>
      </c>
      <c r="AO181" s="185">
        <v>0</v>
      </c>
      <c r="AP181" s="103">
        <v>0</v>
      </c>
      <c r="AQ181" s="182">
        <v>0</v>
      </c>
      <c r="AR181" s="185">
        <v>0</v>
      </c>
      <c r="AS181" s="103">
        <v>46076123.006999999</v>
      </c>
      <c r="AT181" s="182">
        <v>78684471.805999994</v>
      </c>
      <c r="AU181" s="185">
        <v>170.77060019578047</v>
      </c>
      <c r="AV181" s="103">
        <v>82633000</v>
      </c>
      <c r="AW181" s="182">
        <v>152361337</v>
      </c>
      <c r="AX181" s="185">
        <v>184.38316048067963</v>
      </c>
      <c r="AY181" s="103">
        <v>116181150</v>
      </c>
      <c r="AZ181" s="182">
        <v>171087489.30000001</v>
      </c>
      <c r="BA181" s="185">
        <v>147.25924928441492</v>
      </c>
      <c r="BB181" s="103">
        <v>153513276</v>
      </c>
      <c r="BC181" s="182">
        <v>205856769</v>
      </c>
      <c r="BD181" s="185">
        <v>134.09704643395142</v>
      </c>
      <c r="BE181" s="103">
        <v>145743488</v>
      </c>
      <c r="BF181" s="182">
        <v>223318074</v>
      </c>
      <c r="BG181" s="185">
        <v>153.22679391342686</v>
      </c>
      <c r="BH181" s="103">
        <v>96928478</v>
      </c>
      <c r="BI181" s="182">
        <v>170094999.28200001</v>
      </c>
      <c r="BJ181" s="185">
        <v>175.48506155435558</v>
      </c>
      <c r="BK181" s="103">
        <v>133910699</v>
      </c>
      <c r="BL181" s="182">
        <v>112787589</v>
      </c>
      <c r="BM181" s="185">
        <v>84.225972862706072</v>
      </c>
      <c r="BN181" s="103">
        <v>125283000</v>
      </c>
      <c r="BO181" s="182">
        <v>130211225</v>
      </c>
      <c r="BP181" s="185">
        <v>103.93367416169792</v>
      </c>
      <c r="BQ181" s="103">
        <v>121222459</v>
      </c>
      <c r="BR181" s="182">
        <v>199982348</v>
      </c>
      <c r="BS181" s="185">
        <v>164.97136722824607</v>
      </c>
      <c r="BT181" s="103">
        <v>177297993.31999999</v>
      </c>
      <c r="BU181" s="182">
        <v>212640013.16</v>
      </c>
      <c r="BV181" s="185">
        <v>119.93368293583121</v>
      </c>
      <c r="BW181" s="103">
        <v>144726197</v>
      </c>
      <c r="BX181" s="182">
        <v>222596299.34999999</v>
      </c>
      <c r="BY181" s="185">
        <v>153.80511888251993</v>
      </c>
      <c r="BZ181" s="103">
        <v>0</v>
      </c>
      <c r="CA181" s="182">
        <v>0</v>
      </c>
      <c r="CB181" s="185">
        <v>0</v>
      </c>
      <c r="CC181" s="103">
        <v>0</v>
      </c>
      <c r="CD181" s="182">
        <v>0</v>
      </c>
      <c r="CE181" s="185">
        <v>0</v>
      </c>
    </row>
    <row r="182" spans="1:83" ht="14.1" customHeight="1" x14ac:dyDescent="0.2">
      <c r="A182" s="384" t="s">
        <v>218</v>
      </c>
      <c r="B182" s="275" t="s">
        <v>557</v>
      </c>
      <c r="C182" s="103">
        <v>350780</v>
      </c>
      <c r="D182" s="182">
        <v>504827</v>
      </c>
      <c r="E182" s="185">
        <v>143.91555961001197</v>
      </c>
      <c r="F182" s="103">
        <v>446357</v>
      </c>
      <c r="G182" s="182">
        <v>340370.6</v>
      </c>
      <c r="H182" s="185">
        <v>76.255239640019084</v>
      </c>
      <c r="I182" s="103">
        <v>656881</v>
      </c>
      <c r="J182" s="182">
        <v>0</v>
      </c>
      <c r="K182" s="185">
        <v>0</v>
      </c>
      <c r="L182" s="103">
        <v>921176</v>
      </c>
      <c r="M182" s="182">
        <v>60951</v>
      </c>
      <c r="N182" s="185">
        <v>6.6166508897322549</v>
      </c>
      <c r="O182" s="103">
        <v>0</v>
      </c>
      <c r="P182" s="182">
        <v>0</v>
      </c>
      <c r="Q182" s="185">
        <v>0</v>
      </c>
      <c r="R182" s="103">
        <v>0</v>
      </c>
      <c r="S182" s="182">
        <v>0</v>
      </c>
      <c r="T182" s="185">
        <v>0</v>
      </c>
      <c r="U182" s="103">
        <v>0</v>
      </c>
      <c r="V182" s="182">
        <v>0</v>
      </c>
      <c r="W182" s="185">
        <v>0</v>
      </c>
      <c r="X182" s="103">
        <v>0</v>
      </c>
      <c r="Y182" s="182">
        <v>21602122</v>
      </c>
      <c r="Z182" s="185">
        <v>0</v>
      </c>
      <c r="AA182" s="103">
        <v>0</v>
      </c>
      <c r="AB182" s="182">
        <v>17317218</v>
      </c>
      <c r="AC182" s="185">
        <v>0</v>
      </c>
      <c r="AD182" s="103">
        <v>0</v>
      </c>
      <c r="AE182" s="182">
        <v>59942913.267999999</v>
      </c>
      <c r="AF182" s="185">
        <v>0</v>
      </c>
      <c r="AG182" s="103">
        <v>0</v>
      </c>
      <c r="AH182" s="182">
        <v>53712803.560000002</v>
      </c>
      <c r="AI182" s="185">
        <v>0</v>
      </c>
      <c r="AJ182" s="103">
        <v>0</v>
      </c>
      <c r="AK182" s="182">
        <v>3564319</v>
      </c>
      <c r="AL182" s="185">
        <v>0</v>
      </c>
      <c r="AM182" s="103">
        <v>0</v>
      </c>
      <c r="AN182" s="182">
        <v>5729962.2539999997</v>
      </c>
      <c r="AO182" s="185">
        <v>0</v>
      </c>
      <c r="AP182" s="103">
        <v>0</v>
      </c>
      <c r="AQ182" s="182">
        <v>-3886162.9840000002</v>
      </c>
      <c r="AR182" s="185">
        <v>0</v>
      </c>
      <c r="AS182" s="103">
        <v>0</v>
      </c>
      <c r="AT182" s="182">
        <v>-20170842.07</v>
      </c>
      <c r="AU182" s="185">
        <v>0</v>
      </c>
      <c r="AV182" s="103">
        <v>0</v>
      </c>
      <c r="AW182" s="182">
        <v>-1419864</v>
      </c>
      <c r="AX182" s="185">
        <v>0</v>
      </c>
      <c r="AY182" s="103">
        <v>0</v>
      </c>
      <c r="AZ182" s="182">
        <v>-1970160.4</v>
      </c>
      <c r="BA182" s="185">
        <v>0</v>
      </c>
      <c r="BB182" s="103">
        <v>0</v>
      </c>
      <c r="BC182" s="182">
        <v>-2191153</v>
      </c>
      <c r="BD182" s="185">
        <v>0</v>
      </c>
      <c r="BE182" s="103">
        <v>0</v>
      </c>
      <c r="BF182" s="182">
        <v>2632061</v>
      </c>
      <c r="BG182" s="185">
        <v>0</v>
      </c>
      <c r="BH182" s="103">
        <v>0</v>
      </c>
      <c r="BI182" s="182">
        <v>2789713.4539999999</v>
      </c>
      <c r="BJ182" s="185">
        <v>0</v>
      </c>
      <c r="BK182" s="103">
        <v>0</v>
      </c>
      <c r="BL182" s="182">
        <v>-11250994</v>
      </c>
      <c r="BM182" s="185">
        <v>0</v>
      </c>
      <c r="BN182" s="103">
        <v>0</v>
      </c>
      <c r="BO182" s="182">
        <v>-4606788</v>
      </c>
      <c r="BP182" s="185">
        <v>0</v>
      </c>
      <c r="BQ182" s="103">
        <v>0</v>
      </c>
      <c r="BR182" s="182">
        <v>-659044</v>
      </c>
      <c r="BS182" s="185">
        <v>0</v>
      </c>
      <c r="BT182" s="103">
        <v>0</v>
      </c>
      <c r="BU182" s="182">
        <v>8842.4629999999997</v>
      </c>
      <c r="BV182" s="185">
        <v>0</v>
      </c>
      <c r="BW182" s="103">
        <v>0</v>
      </c>
      <c r="BX182" s="182">
        <v>4823.0889999999999</v>
      </c>
      <c r="BY182" s="185">
        <v>0</v>
      </c>
      <c r="BZ182" s="103">
        <v>0</v>
      </c>
      <c r="CA182" s="182">
        <v>3307727.7560000001</v>
      </c>
      <c r="CB182" s="185">
        <v>0</v>
      </c>
      <c r="CC182" s="103">
        <v>0</v>
      </c>
      <c r="CD182" s="182">
        <v>606677.12578999996</v>
      </c>
      <c r="CE182" s="185">
        <v>0</v>
      </c>
    </row>
    <row r="183" spans="1:83" ht="21" x14ac:dyDescent="0.2">
      <c r="A183" s="384" t="s">
        <v>219</v>
      </c>
      <c r="B183" s="275" t="s">
        <v>558</v>
      </c>
      <c r="C183" s="103">
        <v>0</v>
      </c>
      <c r="D183" s="182">
        <v>0</v>
      </c>
      <c r="E183" s="185">
        <v>0</v>
      </c>
      <c r="F183" s="103">
        <v>0</v>
      </c>
      <c r="G183" s="182">
        <v>0</v>
      </c>
      <c r="H183" s="185">
        <v>0</v>
      </c>
      <c r="I183" s="103">
        <v>0</v>
      </c>
      <c r="J183" s="182">
        <v>0</v>
      </c>
      <c r="K183" s="185">
        <v>0</v>
      </c>
      <c r="L183" s="103">
        <v>0</v>
      </c>
      <c r="M183" s="182">
        <v>0</v>
      </c>
      <c r="N183" s="185">
        <v>0</v>
      </c>
      <c r="O183" s="103">
        <v>0</v>
      </c>
      <c r="P183" s="182">
        <v>0</v>
      </c>
      <c r="Q183" s="185">
        <v>0</v>
      </c>
      <c r="R183" s="103">
        <v>5000000</v>
      </c>
      <c r="S183" s="182">
        <v>1694704</v>
      </c>
      <c r="T183" s="185">
        <v>33.894079999999995</v>
      </c>
      <c r="U183" s="103">
        <v>26704296.5</v>
      </c>
      <c r="V183" s="182">
        <v>29565283.300000001</v>
      </c>
      <c r="W183" s="185">
        <v>110.71358236304785</v>
      </c>
      <c r="X183" s="103">
        <v>78854471</v>
      </c>
      <c r="Y183" s="182">
        <v>63606157</v>
      </c>
      <c r="Z183" s="185">
        <v>80.662714736872687</v>
      </c>
      <c r="AA183" s="103">
        <v>60000000</v>
      </c>
      <c r="AB183" s="182">
        <v>59654717</v>
      </c>
      <c r="AC183" s="185">
        <v>99.424528333333328</v>
      </c>
      <c r="AD183" s="103">
        <v>65768970.737999998</v>
      </c>
      <c r="AE183" s="182">
        <v>75432478.978</v>
      </c>
      <c r="AF183" s="185">
        <v>114.69311155635376</v>
      </c>
      <c r="AG183" s="103">
        <v>379891261.77900004</v>
      </c>
      <c r="AH183" s="182">
        <v>410600919.82999998</v>
      </c>
      <c r="AI183" s="185">
        <v>108.08380216675401</v>
      </c>
      <c r="AJ183" s="103">
        <v>261000000</v>
      </c>
      <c r="AK183" s="182">
        <v>318281634</v>
      </c>
      <c r="AL183" s="185">
        <v>121.94698620689654</v>
      </c>
      <c r="AM183" s="103">
        <v>335000000</v>
      </c>
      <c r="AN183" s="182">
        <v>515374653.20300001</v>
      </c>
      <c r="AO183" s="185">
        <v>153.84318006059701</v>
      </c>
      <c r="AP183" s="103">
        <v>229000000</v>
      </c>
      <c r="AQ183" s="182">
        <v>224020606.014</v>
      </c>
      <c r="AR183" s="185">
        <v>97.82559214585153</v>
      </c>
      <c r="AS183" s="103">
        <v>300979144.27499998</v>
      </c>
      <c r="AT183" s="182">
        <v>268155867.48899999</v>
      </c>
      <c r="AU183" s="185">
        <v>89.094501260190356</v>
      </c>
      <c r="AV183" s="103">
        <v>373224281</v>
      </c>
      <c r="AW183" s="182">
        <v>343427606</v>
      </c>
      <c r="AX183" s="185">
        <v>92.016415727250063</v>
      </c>
      <c r="AY183" s="103">
        <v>362209000</v>
      </c>
      <c r="AZ183" s="182">
        <v>263745407.59999999</v>
      </c>
      <c r="BA183" s="185">
        <v>72.815807337752517</v>
      </c>
      <c r="BB183" s="103">
        <v>324977375</v>
      </c>
      <c r="BC183" s="182">
        <v>205283545</v>
      </c>
      <c r="BD183" s="185">
        <v>63.168565196269434</v>
      </c>
      <c r="BE183" s="103">
        <v>350000000</v>
      </c>
      <c r="BF183" s="182">
        <v>357325511</v>
      </c>
      <c r="BG183" s="185">
        <v>102.09300314285714</v>
      </c>
      <c r="BH183" s="103">
        <v>371709000</v>
      </c>
      <c r="BI183" s="182">
        <v>252204657.82800001</v>
      </c>
      <c r="BJ183" s="185">
        <v>67.850027260034068</v>
      </c>
      <c r="BK183" s="103">
        <v>247063533</v>
      </c>
      <c r="BL183" s="182">
        <v>237734018</v>
      </c>
      <c r="BM183" s="185">
        <v>96.223839719801958</v>
      </c>
      <c r="BN183" s="103">
        <v>560000000</v>
      </c>
      <c r="BO183" s="182">
        <v>626963422</v>
      </c>
      <c r="BP183" s="185">
        <v>111.95775392857144</v>
      </c>
      <c r="BQ183" s="103">
        <v>299960000</v>
      </c>
      <c r="BR183" s="182">
        <v>303065872</v>
      </c>
      <c r="BS183" s="185">
        <v>101.03542872382985</v>
      </c>
      <c r="BT183" s="103">
        <v>361969000</v>
      </c>
      <c r="BU183" s="182">
        <v>392285036.75099999</v>
      </c>
      <c r="BV183" s="185">
        <v>108.37531301050643</v>
      </c>
      <c r="BW183" s="103">
        <v>386570000</v>
      </c>
      <c r="BX183" s="182">
        <v>586106745.79400003</v>
      </c>
      <c r="BY183" s="185">
        <v>151.61723511757251</v>
      </c>
      <c r="BZ183" s="103">
        <v>945702217</v>
      </c>
      <c r="CA183" s="182">
        <v>954581306.977</v>
      </c>
      <c r="CB183" s="185">
        <v>100.93888856527869</v>
      </c>
      <c r="CC183" s="103">
        <v>342541962</v>
      </c>
      <c r="CD183" s="182">
        <v>390457255.03500003</v>
      </c>
      <c r="CE183" s="185">
        <v>113.98815279600694</v>
      </c>
    </row>
    <row r="184" spans="1:83" ht="14.1" customHeight="1" x14ac:dyDescent="0.2">
      <c r="A184" s="384" t="s">
        <v>220</v>
      </c>
      <c r="B184" s="275" t="s">
        <v>559</v>
      </c>
      <c r="C184" s="103">
        <v>0</v>
      </c>
      <c r="D184" s="182">
        <v>0</v>
      </c>
      <c r="E184" s="185">
        <v>0</v>
      </c>
      <c r="F184" s="103">
        <v>0</v>
      </c>
      <c r="G184" s="182">
        <v>0</v>
      </c>
      <c r="H184" s="185">
        <v>0</v>
      </c>
      <c r="I184" s="103">
        <v>0</v>
      </c>
      <c r="J184" s="182">
        <v>0</v>
      </c>
      <c r="K184" s="185">
        <v>0</v>
      </c>
      <c r="L184" s="103">
        <v>0</v>
      </c>
      <c r="M184" s="182">
        <v>0</v>
      </c>
      <c r="N184" s="185">
        <v>0</v>
      </c>
      <c r="O184" s="103">
        <v>0</v>
      </c>
      <c r="P184" s="182">
        <v>0</v>
      </c>
      <c r="Q184" s="185">
        <v>0</v>
      </c>
      <c r="R184" s="103">
        <v>0</v>
      </c>
      <c r="S184" s="182">
        <v>0</v>
      </c>
      <c r="T184" s="185">
        <v>0</v>
      </c>
      <c r="U184" s="103">
        <v>0</v>
      </c>
      <c r="V184" s="182">
        <v>0</v>
      </c>
      <c r="W184" s="185">
        <v>0</v>
      </c>
      <c r="X184" s="103">
        <v>0</v>
      </c>
      <c r="Y184" s="182">
        <v>0</v>
      </c>
      <c r="Z184" s="185">
        <v>0</v>
      </c>
      <c r="AA184" s="103">
        <v>0</v>
      </c>
      <c r="AB184" s="182">
        <v>0</v>
      </c>
      <c r="AC184" s="185">
        <v>0</v>
      </c>
      <c r="AD184" s="103">
        <v>0</v>
      </c>
      <c r="AE184" s="182">
        <v>0</v>
      </c>
      <c r="AF184" s="185">
        <v>0</v>
      </c>
      <c r="AG184" s="103">
        <v>0</v>
      </c>
      <c r="AH184" s="182">
        <v>0</v>
      </c>
      <c r="AI184" s="185">
        <v>0</v>
      </c>
      <c r="AJ184" s="103">
        <v>7188450</v>
      </c>
      <c r="AK184" s="182">
        <v>1905240</v>
      </c>
      <c r="AL184" s="185">
        <v>26.504183794837548</v>
      </c>
      <c r="AM184" s="103">
        <v>5182702.9740000004</v>
      </c>
      <c r="AN184" s="182">
        <v>1124920.1100000001</v>
      </c>
      <c r="AO184" s="185">
        <v>21.705278416366372</v>
      </c>
      <c r="AP184" s="103">
        <v>6106467.4199999999</v>
      </c>
      <c r="AQ184" s="182">
        <v>840896.15099999995</v>
      </c>
      <c r="AR184" s="185">
        <v>13.770582779920899</v>
      </c>
      <c r="AS184" s="103">
        <v>2225000</v>
      </c>
      <c r="AT184" s="182">
        <v>642976.24</v>
      </c>
      <c r="AU184" s="185">
        <v>28.897808539325844</v>
      </c>
      <c r="AV184" s="103">
        <v>6796549</v>
      </c>
      <c r="AW184" s="182">
        <v>1422943</v>
      </c>
      <c r="AX184" s="185">
        <v>20.936257503624269</v>
      </c>
      <c r="AY184" s="103">
        <v>6441176</v>
      </c>
      <c r="AZ184" s="182">
        <v>2782069.5</v>
      </c>
      <c r="BA184" s="185">
        <v>43.191949730918701</v>
      </c>
      <c r="BB184" s="103">
        <v>8044997</v>
      </c>
      <c r="BC184" s="182">
        <v>3499044</v>
      </c>
      <c r="BD184" s="185">
        <v>43.493415845897765</v>
      </c>
      <c r="BE184" s="103">
        <v>1266565</v>
      </c>
      <c r="BF184" s="182">
        <v>1553589</v>
      </c>
      <c r="BG184" s="185">
        <v>122.66160836593463</v>
      </c>
      <c r="BH184" s="103">
        <v>2066128</v>
      </c>
      <c r="BI184" s="182">
        <v>3146686.9909999999</v>
      </c>
      <c r="BJ184" s="185">
        <v>152.2987438822764</v>
      </c>
      <c r="BK184" s="103">
        <v>4055969</v>
      </c>
      <c r="BL184" s="182">
        <v>1496062</v>
      </c>
      <c r="BM184" s="185">
        <v>36.885439706269949</v>
      </c>
      <c r="BN184" s="103">
        <v>3310821</v>
      </c>
      <c r="BO184" s="182">
        <v>1615510</v>
      </c>
      <c r="BP184" s="185">
        <v>48.79484574974002</v>
      </c>
      <c r="BQ184" s="103">
        <v>2087618</v>
      </c>
      <c r="BR184" s="182">
        <v>1932414</v>
      </c>
      <c r="BS184" s="185">
        <v>92.565498093999949</v>
      </c>
      <c r="BT184" s="103">
        <v>1861391.85</v>
      </c>
      <c r="BU184" s="182">
        <v>1481768.638</v>
      </c>
      <c r="BV184" s="185">
        <v>79.605411294779231</v>
      </c>
      <c r="BW184" s="103">
        <v>0</v>
      </c>
      <c r="BX184" s="182">
        <v>878458.71799999999</v>
      </c>
      <c r="BY184" s="185">
        <v>0</v>
      </c>
      <c r="BZ184" s="103">
        <v>0</v>
      </c>
      <c r="CA184" s="182">
        <v>834808.80900000001</v>
      </c>
      <c r="CB184" s="185">
        <v>0</v>
      </c>
      <c r="CC184" s="103">
        <v>0</v>
      </c>
      <c r="CD184" s="182">
        <v>672478</v>
      </c>
      <c r="CE184" s="185">
        <v>0</v>
      </c>
    </row>
    <row r="185" spans="1:83" ht="14.1" customHeight="1" x14ac:dyDescent="0.2">
      <c r="A185" s="384" t="s">
        <v>221</v>
      </c>
      <c r="B185" s="275" t="s">
        <v>565</v>
      </c>
      <c r="C185" s="103">
        <v>0</v>
      </c>
      <c r="D185" s="182">
        <v>0</v>
      </c>
      <c r="E185" s="185">
        <v>0</v>
      </c>
      <c r="F185" s="103">
        <v>0</v>
      </c>
      <c r="G185" s="182">
        <v>0</v>
      </c>
      <c r="H185" s="185">
        <v>0</v>
      </c>
      <c r="I185" s="103">
        <v>0</v>
      </c>
      <c r="J185" s="182">
        <v>0</v>
      </c>
      <c r="K185" s="185">
        <v>0</v>
      </c>
      <c r="L185" s="103">
        <v>0</v>
      </c>
      <c r="M185" s="182">
        <v>0</v>
      </c>
      <c r="N185" s="185">
        <v>0</v>
      </c>
      <c r="O185" s="103">
        <v>0</v>
      </c>
      <c r="P185" s="182">
        <v>0</v>
      </c>
      <c r="Q185" s="185">
        <v>0</v>
      </c>
      <c r="R185" s="103">
        <v>0</v>
      </c>
      <c r="S185" s="182">
        <v>0</v>
      </c>
      <c r="T185" s="185">
        <v>0</v>
      </c>
      <c r="U185" s="103">
        <v>0</v>
      </c>
      <c r="V185" s="182">
        <v>0</v>
      </c>
      <c r="W185" s="185">
        <v>0</v>
      </c>
      <c r="X185" s="103">
        <v>0</v>
      </c>
      <c r="Y185" s="182">
        <v>0</v>
      </c>
      <c r="Z185" s="185">
        <v>0</v>
      </c>
      <c r="AA185" s="103">
        <v>0</v>
      </c>
      <c r="AB185" s="182">
        <v>0</v>
      </c>
      <c r="AC185" s="185">
        <v>0</v>
      </c>
      <c r="AD185" s="103">
        <v>0</v>
      </c>
      <c r="AE185" s="182">
        <v>0</v>
      </c>
      <c r="AF185" s="185">
        <v>0</v>
      </c>
      <c r="AG185" s="103">
        <v>0</v>
      </c>
      <c r="AH185" s="182">
        <v>0</v>
      </c>
      <c r="AI185" s="185">
        <v>0</v>
      </c>
      <c r="AJ185" s="103">
        <v>0</v>
      </c>
      <c r="AK185" s="182">
        <v>0</v>
      </c>
      <c r="AL185" s="185">
        <v>0</v>
      </c>
      <c r="AM185" s="103">
        <v>0</v>
      </c>
      <c r="AN185" s="182">
        <v>0</v>
      </c>
      <c r="AO185" s="185">
        <v>0</v>
      </c>
      <c r="AP185" s="103">
        <v>0</v>
      </c>
      <c r="AQ185" s="182">
        <v>0</v>
      </c>
      <c r="AR185" s="185">
        <v>0</v>
      </c>
      <c r="AS185" s="103">
        <v>0</v>
      </c>
      <c r="AT185" s="182">
        <v>0</v>
      </c>
      <c r="AU185" s="185">
        <v>0</v>
      </c>
      <c r="AV185" s="103">
        <v>286576170</v>
      </c>
      <c r="AW185" s="182">
        <v>426107034</v>
      </c>
      <c r="AX185" s="185">
        <v>148.68892762437295</v>
      </c>
      <c r="AY185" s="103">
        <v>412514000</v>
      </c>
      <c r="AZ185" s="182">
        <v>388361981.30000001</v>
      </c>
      <c r="BA185" s="185">
        <v>94.145163873226124</v>
      </c>
      <c r="BB185" s="103">
        <v>89000000</v>
      </c>
      <c r="BC185" s="182">
        <v>0</v>
      </c>
      <c r="BD185" s="185">
        <v>0</v>
      </c>
      <c r="BE185" s="103">
        <v>0</v>
      </c>
      <c r="BF185" s="182">
        <v>0</v>
      </c>
      <c r="BG185" s="185">
        <v>0</v>
      </c>
      <c r="BH185" s="103">
        <v>0</v>
      </c>
      <c r="BI185" s="182">
        <v>0</v>
      </c>
      <c r="BJ185" s="185">
        <v>0</v>
      </c>
      <c r="BK185" s="103">
        <v>186836000</v>
      </c>
      <c r="BL185" s="182">
        <v>0</v>
      </c>
      <c r="BM185" s="185">
        <v>0</v>
      </c>
      <c r="BN185" s="103">
        <v>0</v>
      </c>
      <c r="BO185" s="182">
        <v>166939681</v>
      </c>
      <c r="BP185" s="185">
        <v>0</v>
      </c>
      <c r="BQ185" s="103">
        <v>0</v>
      </c>
      <c r="BR185" s="182">
        <v>0</v>
      </c>
      <c r="BS185" s="185">
        <v>0</v>
      </c>
      <c r="BT185" s="103">
        <v>0</v>
      </c>
      <c r="BU185" s="182">
        <v>0</v>
      </c>
      <c r="BV185" s="185">
        <v>0</v>
      </c>
      <c r="BW185" s="103">
        <v>0</v>
      </c>
      <c r="BX185" s="182">
        <v>0</v>
      </c>
      <c r="BY185" s="185">
        <v>0</v>
      </c>
      <c r="BZ185" s="103">
        <v>0</v>
      </c>
      <c r="CA185" s="182">
        <v>0</v>
      </c>
      <c r="CB185" s="185">
        <v>0</v>
      </c>
      <c r="CC185" s="103">
        <v>0</v>
      </c>
      <c r="CD185" s="182">
        <v>0</v>
      </c>
      <c r="CE185" s="185">
        <v>0</v>
      </c>
    </row>
    <row r="186" spans="1:83" ht="14.1" customHeight="1" x14ac:dyDescent="0.2">
      <c r="A186" s="384" t="s">
        <v>443</v>
      </c>
      <c r="B186" s="133" t="s">
        <v>499</v>
      </c>
      <c r="C186" s="103">
        <v>0</v>
      </c>
      <c r="D186" s="182">
        <v>0</v>
      </c>
      <c r="E186" s="185">
        <v>0</v>
      </c>
      <c r="F186" s="103">
        <v>0</v>
      </c>
      <c r="G186" s="182">
        <v>0</v>
      </c>
      <c r="H186" s="185">
        <v>0</v>
      </c>
      <c r="I186" s="103">
        <v>0</v>
      </c>
      <c r="J186" s="182">
        <v>0</v>
      </c>
      <c r="K186" s="185">
        <v>0</v>
      </c>
      <c r="L186" s="103">
        <v>0</v>
      </c>
      <c r="M186" s="182">
        <v>0</v>
      </c>
      <c r="N186" s="185">
        <v>0</v>
      </c>
      <c r="O186" s="103">
        <v>0</v>
      </c>
      <c r="P186" s="182">
        <v>0</v>
      </c>
      <c r="Q186" s="185">
        <v>0</v>
      </c>
      <c r="R186" s="103">
        <v>0</v>
      </c>
      <c r="S186" s="182">
        <v>0</v>
      </c>
      <c r="T186" s="185">
        <v>0</v>
      </c>
      <c r="U186" s="103">
        <v>0</v>
      </c>
      <c r="V186" s="182">
        <v>0</v>
      </c>
      <c r="W186" s="185">
        <v>0</v>
      </c>
      <c r="X186" s="103">
        <v>0</v>
      </c>
      <c r="Y186" s="182">
        <v>0</v>
      </c>
      <c r="Z186" s="185">
        <v>0</v>
      </c>
      <c r="AA186" s="103">
        <v>0</v>
      </c>
      <c r="AB186" s="182">
        <v>0</v>
      </c>
      <c r="AC186" s="185">
        <v>0</v>
      </c>
      <c r="AD186" s="103">
        <v>0</v>
      </c>
      <c r="AE186" s="182">
        <v>0</v>
      </c>
      <c r="AF186" s="185">
        <v>0</v>
      </c>
      <c r="AG186" s="103">
        <v>0</v>
      </c>
      <c r="AH186" s="182">
        <v>0</v>
      </c>
      <c r="AI186" s="185">
        <v>0</v>
      </c>
      <c r="AJ186" s="103">
        <v>0</v>
      </c>
      <c r="AK186" s="182">
        <v>0</v>
      </c>
      <c r="AL186" s="185">
        <v>0</v>
      </c>
      <c r="AM186" s="103">
        <v>0</v>
      </c>
      <c r="AN186" s="182">
        <v>0</v>
      </c>
      <c r="AO186" s="185">
        <v>0</v>
      </c>
      <c r="AP186" s="103">
        <v>0</v>
      </c>
      <c r="AQ186" s="182">
        <v>0</v>
      </c>
      <c r="AR186" s="185">
        <v>0</v>
      </c>
      <c r="AS186" s="103">
        <v>0</v>
      </c>
      <c r="AT186" s="182">
        <v>0</v>
      </c>
      <c r="AU186" s="185">
        <v>0</v>
      </c>
      <c r="AV186" s="103">
        <v>0</v>
      </c>
      <c r="AW186" s="182">
        <v>0</v>
      </c>
      <c r="AX186" s="185">
        <v>0</v>
      </c>
      <c r="AY186" s="103">
        <v>0</v>
      </c>
      <c r="AZ186" s="182">
        <v>0</v>
      </c>
      <c r="BA186" s="185">
        <v>0</v>
      </c>
      <c r="BB186" s="103">
        <v>0</v>
      </c>
      <c r="BC186" s="182">
        <v>0</v>
      </c>
      <c r="BD186" s="185">
        <v>0</v>
      </c>
      <c r="BE186" s="103">
        <v>0</v>
      </c>
      <c r="BF186" s="182">
        <v>0</v>
      </c>
      <c r="BG186" s="185">
        <v>0</v>
      </c>
      <c r="BH186" s="103">
        <v>350000000</v>
      </c>
      <c r="BI186" s="182">
        <v>296842540.27700001</v>
      </c>
      <c r="BJ186" s="185">
        <v>0</v>
      </c>
      <c r="BK186" s="103">
        <v>0</v>
      </c>
      <c r="BL186" s="182">
        <v>0</v>
      </c>
      <c r="BM186" s="185">
        <v>0</v>
      </c>
      <c r="BN186" s="103">
        <v>0</v>
      </c>
      <c r="BO186" s="182">
        <v>0</v>
      </c>
      <c r="BP186" s="185">
        <v>0</v>
      </c>
      <c r="BQ186" s="103">
        <v>0</v>
      </c>
      <c r="BR186" s="182">
        <v>0</v>
      </c>
      <c r="BS186" s="185">
        <v>0</v>
      </c>
      <c r="BT186" s="103">
        <v>0</v>
      </c>
      <c r="BU186" s="182">
        <v>0</v>
      </c>
      <c r="BV186" s="185">
        <v>0</v>
      </c>
      <c r="BW186" s="103">
        <v>0</v>
      </c>
      <c r="BX186" s="182">
        <v>0</v>
      </c>
      <c r="BY186" s="185">
        <v>0</v>
      </c>
      <c r="BZ186" s="103">
        <v>0</v>
      </c>
      <c r="CA186" s="182">
        <v>0</v>
      </c>
      <c r="CB186" s="185">
        <v>0</v>
      </c>
      <c r="CC186" s="103">
        <v>0</v>
      </c>
      <c r="CD186" s="182">
        <v>0</v>
      </c>
      <c r="CE186" s="185">
        <v>0</v>
      </c>
    </row>
    <row r="187" spans="1:83" ht="14.1" customHeight="1" x14ac:dyDescent="0.2">
      <c r="A187" s="384" t="s">
        <v>5</v>
      </c>
      <c r="B187" s="275" t="s">
        <v>566</v>
      </c>
      <c r="C187" s="103">
        <v>0</v>
      </c>
      <c r="D187" s="182">
        <v>0</v>
      </c>
      <c r="E187" s="185">
        <v>0</v>
      </c>
      <c r="F187" s="103">
        <v>1</v>
      </c>
      <c r="G187" s="182">
        <v>0</v>
      </c>
      <c r="H187" s="185">
        <v>0</v>
      </c>
      <c r="I187" s="103">
        <v>1</v>
      </c>
      <c r="J187" s="182">
        <v>0</v>
      </c>
      <c r="K187" s="185">
        <v>0</v>
      </c>
      <c r="L187" s="103">
        <v>0</v>
      </c>
      <c r="M187" s="182">
        <v>0</v>
      </c>
      <c r="N187" s="185">
        <v>0</v>
      </c>
      <c r="O187" s="103">
        <v>23844000</v>
      </c>
      <c r="P187" s="182">
        <v>0</v>
      </c>
      <c r="Q187" s="185">
        <v>0</v>
      </c>
      <c r="R187" s="103">
        <v>6041002</v>
      </c>
      <c r="S187" s="182">
        <v>793367</v>
      </c>
      <c r="T187" s="185">
        <v>13.133036539302587</v>
      </c>
      <c r="U187" s="103">
        <v>0</v>
      </c>
      <c r="V187" s="182">
        <v>3434522.3</v>
      </c>
      <c r="W187" s="185">
        <v>0</v>
      </c>
      <c r="X187" s="103">
        <v>618500</v>
      </c>
      <c r="Y187" s="182">
        <v>11650056</v>
      </c>
      <c r="Z187" s="185">
        <v>1883.5983831851252</v>
      </c>
      <c r="AA187" s="103">
        <v>8468616</v>
      </c>
      <c r="AB187" s="182">
        <v>10880600</v>
      </c>
      <c r="AC187" s="185">
        <v>128.4814425403159</v>
      </c>
      <c r="AD187" s="103">
        <v>942681740</v>
      </c>
      <c r="AE187" s="182">
        <v>984745887.49199998</v>
      </c>
      <c r="AF187" s="185">
        <v>104.46217909047436</v>
      </c>
      <c r="AG187" s="103">
        <v>62894445.031000003</v>
      </c>
      <c r="AH187" s="182">
        <v>58188713.207000002</v>
      </c>
      <c r="AI187" s="185">
        <v>92.518048578565896</v>
      </c>
      <c r="AJ187" s="103">
        <v>5100000</v>
      </c>
      <c r="AK187" s="182">
        <v>825308</v>
      </c>
      <c r="AL187" s="185">
        <v>16.182509803921569</v>
      </c>
      <c r="AM187" s="103">
        <v>231487882.54499999</v>
      </c>
      <c r="AN187" s="182">
        <v>23704788.625999998</v>
      </c>
      <c r="AO187" s="185">
        <v>10.240185518735268</v>
      </c>
      <c r="AP187" s="103">
        <v>222021883.04500002</v>
      </c>
      <c r="AQ187" s="182">
        <v>183848155.47</v>
      </c>
      <c r="AR187" s="185">
        <v>82.80632203841688</v>
      </c>
      <c r="AS187" s="103">
        <v>45244739.588</v>
      </c>
      <c r="AT187" s="182">
        <v>39551969.071999997</v>
      </c>
      <c r="AU187" s="185">
        <v>87.417828972299219</v>
      </c>
      <c r="AV187" s="103">
        <v>311707921</v>
      </c>
      <c r="AW187" s="182">
        <v>346976558</v>
      </c>
      <c r="AX187" s="185">
        <v>111.31464253037061</v>
      </c>
      <c r="AY187" s="103">
        <v>268160210</v>
      </c>
      <c r="AZ187" s="182">
        <v>252600421.5</v>
      </c>
      <c r="BA187" s="185">
        <v>94.197577448197862</v>
      </c>
      <c r="BB187" s="103">
        <v>199720621</v>
      </c>
      <c r="BC187" s="182">
        <v>325246253</v>
      </c>
      <c r="BD187" s="185">
        <v>162.85061170523798</v>
      </c>
      <c r="BE187" s="103">
        <v>129651658</v>
      </c>
      <c r="BF187" s="182">
        <v>137547030</v>
      </c>
      <c r="BG187" s="185">
        <v>106.08968070427606</v>
      </c>
      <c r="BH187" s="103">
        <v>38269141</v>
      </c>
      <c r="BI187" s="182">
        <v>110114086.418</v>
      </c>
      <c r="BJ187" s="185">
        <v>287.73597614328474</v>
      </c>
      <c r="BK187" s="103">
        <v>112786749</v>
      </c>
      <c r="BL187" s="182">
        <v>107488472</v>
      </c>
      <c r="BM187" s="185">
        <v>95.302394078226342</v>
      </c>
      <c r="BN187" s="103">
        <v>20645727</v>
      </c>
      <c r="BO187" s="182">
        <v>46397277</v>
      </c>
      <c r="BP187" s="185">
        <v>224.73065249772989</v>
      </c>
      <c r="BQ187" s="103">
        <v>25922807</v>
      </c>
      <c r="BR187" s="182">
        <v>31605947</v>
      </c>
      <c r="BS187" s="185">
        <v>121.92332026388964</v>
      </c>
      <c r="BT187" s="103">
        <v>30301025.41</v>
      </c>
      <c r="BU187" s="182">
        <v>34116011.954000004</v>
      </c>
      <c r="BV187" s="185">
        <v>112.59028858720066</v>
      </c>
      <c r="BW187" s="103">
        <v>79548219.760000005</v>
      </c>
      <c r="BX187" s="182">
        <v>53857986.263999999</v>
      </c>
      <c r="BY187" s="185">
        <v>67.704829129415572</v>
      </c>
      <c r="BZ187" s="103">
        <v>27270384</v>
      </c>
      <c r="CA187" s="182">
        <v>34478496.483999997</v>
      </c>
      <c r="CB187" s="185">
        <v>126.43201681355127</v>
      </c>
      <c r="CC187" s="103">
        <v>24683537</v>
      </c>
      <c r="CD187" s="182">
        <v>127151517.76785001</v>
      </c>
      <c r="CE187" s="185">
        <v>515.12681415086513</v>
      </c>
    </row>
    <row r="188" spans="1:83" ht="14.1" customHeight="1" x14ac:dyDescent="0.2">
      <c r="A188" s="392"/>
      <c r="B188" s="133"/>
      <c r="C188" s="103">
        <v>0</v>
      </c>
      <c r="D188" s="182">
        <v>0</v>
      </c>
      <c r="E188" s="185">
        <v>0</v>
      </c>
      <c r="F188" s="103">
        <v>0</v>
      </c>
      <c r="G188" s="182">
        <v>0</v>
      </c>
      <c r="H188" s="185">
        <v>0</v>
      </c>
      <c r="I188" s="103">
        <v>0</v>
      </c>
      <c r="J188" s="182">
        <v>0</v>
      </c>
      <c r="K188" s="185">
        <v>0</v>
      </c>
      <c r="L188" s="103">
        <v>0</v>
      </c>
      <c r="M188" s="182">
        <v>0</v>
      </c>
      <c r="N188" s="185">
        <v>0</v>
      </c>
      <c r="O188" s="103">
        <v>0</v>
      </c>
      <c r="P188" s="182">
        <v>0</v>
      </c>
      <c r="Q188" s="185">
        <v>0</v>
      </c>
      <c r="R188" s="103">
        <v>0</v>
      </c>
      <c r="S188" s="182">
        <v>0</v>
      </c>
      <c r="T188" s="185">
        <v>0</v>
      </c>
      <c r="U188" s="103">
        <v>0</v>
      </c>
      <c r="V188" s="182">
        <v>0</v>
      </c>
      <c r="W188" s="185">
        <v>0</v>
      </c>
      <c r="X188" s="103">
        <v>0</v>
      </c>
      <c r="Y188" s="182">
        <v>0</v>
      </c>
      <c r="Z188" s="185">
        <v>0</v>
      </c>
      <c r="AA188" s="103">
        <v>0</v>
      </c>
      <c r="AB188" s="182">
        <v>0</v>
      </c>
      <c r="AC188" s="185">
        <v>0</v>
      </c>
      <c r="AD188" s="103">
        <v>0</v>
      </c>
      <c r="AE188" s="182">
        <v>0</v>
      </c>
      <c r="AF188" s="185">
        <v>0</v>
      </c>
      <c r="AG188" s="103">
        <v>0</v>
      </c>
      <c r="AH188" s="182">
        <v>0</v>
      </c>
      <c r="AI188" s="185">
        <v>0</v>
      </c>
      <c r="AJ188" s="103">
        <v>0</v>
      </c>
      <c r="AK188" s="182">
        <v>0</v>
      </c>
      <c r="AL188" s="185">
        <v>0</v>
      </c>
      <c r="AM188" s="103">
        <v>0</v>
      </c>
      <c r="AN188" s="182">
        <v>0</v>
      </c>
      <c r="AO188" s="185">
        <v>0</v>
      </c>
      <c r="AP188" s="103">
        <v>0</v>
      </c>
      <c r="AQ188" s="182">
        <v>0</v>
      </c>
      <c r="AR188" s="185">
        <v>0</v>
      </c>
      <c r="AS188" s="103">
        <v>0</v>
      </c>
      <c r="AT188" s="182">
        <v>0</v>
      </c>
      <c r="AU188" s="185">
        <v>0</v>
      </c>
      <c r="AV188" s="103">
        <v>0</v>
      </c>
      <c r="AW188" s="182">
        <v>0</v>
      </c>
      <c r="AX188" s="185">
        <v>0</v>
      </c>
      <c r="AY188" s="103">
        <v>0</v>
      </c>
      <c r="AZ188" s="182">
        <v>0</v>
      </c>
      <c r="BA188" s="185">
        <v>0</v>
      </c>
      <c r="BB188" s="103">
        <v>0</v>
      </c>
      <c r="BC188" s="182">
        <v>0</v>
      </c>
      <c r="BD188" s="185">
        <v>0</v>
      </c>
      <c r="BE188" s="103">
        <v>0</v>
      </c>
      <c r="BF188" s="182">
        <v>0</v>
      </c>
      <c r="BG188" s="185">
        <v>0</v>
      </c>
      <c r="BH188" s="103">
        <v>0</v>
      </c>
      <c r="BI188" s="182">
        <v>0</v>
      </c>
      <c r="BJ188" s="185">
        <v>0</v>
      </c>
      <c r="BK188" s="103">
        <v>0</v>
      </c>
      <c r="BL188" s="182">
        <v>0</v>
      </c>
      <c r="BM188" s="185">
        <v>0</v>
      </c>
      <c r="BN188" s="103">
        <v>20645727</v>
      </c>
      <c r="BO188" s="182">
        <v>46397277</v>
      </c>
      <c r="BP188" s="185">
        <v>224.73065249772989</v>
      </c>
      <c r="BQ188" s="103">
        <v>0</v>
      </c>
      <c r="BR188" s="182">
        <v>0</v>
      </c>
      <c r="BS188" s="185">
        <v>0</v>
      </c>
      <c r="BT188" s="103">
        <v>0</v>
      </c>
      <c r="BU188" s="182">
        <v>0</v>
      </c>
      <c r="BV188" s="185">
        <v>0</v>
      </c>
      <c r="BW188" s="103">
        <v>0</v>
      </c>
      <c r="BX188" s="182">
        <v>0</v>
      </c>
      <c r="BY188" s="185">
        <v>0</v>
      </c>
      <c r="BZ188" s="103">
        <v>0</v>
      </c>
      <c r="CA188" s="182">
        <v>0</v>
      </c>
      <c r="CB188" s="185">
        <v>0</v>
      </c>
      <c r="CC188" s="103">
        <v>0</v>
      </c>
      <c r="CD188" s="182">
        <v>0</v>
      </c>
      <c r="CE188" s="185">
        <v>0</v>
      </c>
    </row>
    <row r="189" spans="1:83" ht="14.1" customHeight="1" x14ac:dyDescent="0.2">
      <c r="A189" s="385" t="s">
        <v>319</v>
      </c>
      <c r="B189" s="380" t="s">
        <v>320</v>
      </c>
      <c r="C189" s="103">
        <v>0</v>
      </c>
      <c r="D189" s="182">
        <v>0</v>
      </c>
      <c r="E189" s="185">
        <v>0</v>
      </c>
      <c r="F189" s="103">
        <v>0</v>
      </c>
      <c r="G189" s="182">
        <v>0</v>
      </c>
      <c r="H189" s="185">
        <v>0</v>
      </c>
      <c r="I189" s="103">
        <v>0</v>
      </c>
      <c r="J189" s="182">
        <v>0</v>
      </c>
      <c r="K189" s="185">
        <v>0</v>
      </c>
      <c r="L189" s="103">
        <v>0</v>
      </c>
      <c r="M189" s="182">
        <v>0</v>
      </c>
      <c r="N189" s="185">
        <v>0</v>
      </c>
      <c r="O189" s="103">
        <v>0</v>
      </c>
      <c r="P189" s="182">
        <v>0</v>
      </c>
      <c r="Q189" s="185">
        <v>0</v>
      </c>
      <c r="R189" s="103">
        <v>0</v>
      </c>
      <c r="S189" s="182">
        <v>0</v>
      </c>
      <c r="T189" s="185">
        <v>0</v>
      </c>
      <c r="U189" s="103">
        <v>0</v>
      </c>
      <c r="V189" s="182">
        <v>0</v>
      </c>
      <c r="W189" s="185">
        <v>0</v>
      </c>
      <c r="X189" s="103">
        <v>0</v>
      </c>
      <c r="Y189" s="182">
        <v>0</v>
      </c>
      <c r="Z189" s="185">
        <v>0</v>
      </c>
      <c r="AA189" s="103">
        <v>0</v>
      </c>
      <c r="AB189" s="182">
        <v>0</v>
      </c>
      <c r="AC189" s="185">
        <v>0</v>
      </c>
      <c r="AD189" s="103">
        <v>0</v>
      </c>
      <c r="AE189" s="182">
        <v>0</v>
      </c>
      <c r="AF189" s="185">
        <v>0</v>
      </c>
      <c r="AG189" s="103">
        <v>0</v>
      </c>
      <c r="AH189" s="182">
        <v>0</v>
      </c>
      <c r="AI189" s="185">
        <v>0</v>
      </c>
      <c r="AJ189" s="103">
        <v>0</v>
      </c>
      <c r="AK189" s="182">
        <v>0</v>
      </c>
      <c r="AL189" s="185">
        <v>0</v>
      </c>
      <c r="AM189" s="103">
        <v>0</v>
      </c>
      <c r="AN189" s="182">
        <v>0</v>
      </c>
      <c r="AO189" s="185">
        <v>0</v>
      </c>
      <c r="AP189" s="103">
        <v>0</v>
      </c>
      <c r="AQ189" s="182">
        <v>0</v>
      </c>
      <c r="AR189" s="185">
        <v>0</v>
      </c>
      <c r="AS189" s="103">
        <v>45244739.588</v>
      </c>
      <c r="AT189" s="182">
        <v>39551969.071999997</v>
      </c>
      <c r="AU189" s="185">
        <v>87.417828972299219</v>
      </c>
      <c r="AV189" s="103">
        <v>311707921</v>
      </c>
      <c r="AW189" s="182">
        <v>346976558</v>
      </c>
      <c r="AX189" s="185">
        <v>111.31464253037061</v>
      </c>
      <c r="AY189" s="103">
        <v>268160210</v>
      </c>
      <c r="AZ189" s="182">
        <v>252600421.5</v>
      </c>
      <c r="BA189" s="185">
        <v>94.197577448197862</v>
      </c>
      <c r="BB189" s="103">
        <v>199720621</v>
      </c>
      <c r="BC189" s="182">
        <v>325246253</v>
      </c>
      <c r="BD189" s="185">
        <v>162.85061170523798</v>
      </c>
      <c r="BE189" s="103">
        <v>129651658</v>
      </c>
      <c r="BF189" s="182">
        <v>137547030</v>
      </c>
      <c r="BG189" s="185">
        <v>106.08968070427606</v>
      </c>
      <c r="BH189" s="103">
        <v>38269141</v>
      </c>
      <c r="BI189" s="182">
        <v>110114086.418</v>
      </c>
      <c r="BJ189" s="185">
        <v>287.73597614328474</v>
      </c>
      <c r="BK189" s="103">
        <v>112786749</v>
      </c>
      <c r="BL189" s="182">
        <v>107488472</v>
      </c>
      <c r="BM189" s="185">
        <v>95.302394078226342</v>
      </c>
      <c r="BN189" s="103">
        <v>0</v>
      </c>
      <c r="BO189" s="182">
        <v>0</v>
      </c>
      <c r="BP189" s="185">
        <v>0</v>
      </c>
      <c r="BQ189" s="103">
        <v>25922807</v>
      </c>
      <c r="BR189" s="182">
        <v>31605947</v>
      </c>
      <c r="BS189" s="185">
        <v>121.92332026388964</v>
      </c>
      <c r="BT189" s="103">
        <v>30301025.41</v>
      </c>
      <c r="BU189" s="182">
        <v>34116011.954000004</v>
      </c>
      <c r="BV189" s="185">
        <v>112.59028858720066</v>
      </c>
      <c r="BW189" s="103">
        <v>79548219.760000005</v>
      </c>
      <c r="BX189" s="182">
        <v>53857986.263999999</v>
      </c>
      <c r="BY189" s="185">
        <v>67.704829129415572</v>
      </c>
      <c r="BZ189" s="103">
        <v>0</v>
      </c>
      <c r="CA189" s="182">
        <v>0</v>
      </c>
      <c r="CB189" s="185">
        <v>0</v>
      </c>
      <c r="CC189" s="103">
        <v>0</v>
      </c>
      <c r="CD189" s="182">
        <v>0</v>
      </c>
      <c r="CE189" s="185">
        <v>0</v>
      </c>
    </row>
    <row r="190" spans="1:83" ht="21" x14ac:dyDescent="0.2">
      <c r="A190" s="384"/>
      <c r="B190" s="396" t="s">
        <v>227</v>
      </c>
      <c r="C190" s="103">
        <v>0</v>
      </c>
      <c r="D190" s="182">
        <v>0</v>
      </c>
      <c r="E190" s="185">
        <v>0</v>
      </c>
      <c r="F190" s="103">
        <v>0</v>
      </c>
      <c r="G190" s="182">
        <v>0</v>
      </c>
      <c r="H190" s="185">
        <v>0</v>
      </c>
      <c r="I190" s="103">
        <v>0</v>
      </c>
      <c r="J190" s="182">
        <v>0</v>
      </c>
      <c r="K190" s="185">
        <v>0</v>
      </c>
      <c r="L190" s="103">
        <v>0</v>
      </c>
      <c r="M190" s="182">
        <v>0</v>
      </c>
      <c r="N190" s="185">
        <v>0</v>
      </c>
      <c r="O190" s="103">
        <v>0</v>
      </c>
      <c r="P190" s="182">
        <v>0</v>
      </c>
      <c r="Q190" s="185">
        <v>0</v>
      </c>
      <c r="R190" s="103">
        <v>0</v>
      </c>
      <c r="S190" s="182">
        <v>0</v>
      </c>
      <c r="T190" s="185">
        <v>0</v>
      </c>
      <c r="U190" s="103">
        <v>0</v>
      </c>
      <c r="V190" s="182">
        <v>0</v>
      </c>
      <c r="W190" s="185">
        <v>0</v>
      </c>
      <c r="X190" s="103">
        <v>0</v>
      </c>
      <c r="Y190" s="182">
        <v>0</v>
      </c>
      <c r="Z190" s="185">
        <v>0</v>
      </c>
      <c r="AA190" s="103">
        <v>0</v>
      </c>
      <c r="AB190" s="182">
        <v>0</v>
      </c>
      <c r="AC190" s="185">
        <v>0</v>
      </c>
      <c r="AD190" s="103">
        <v>0</v>
      </c>
      <c r="AE190" s="182">
        <v>0</v>
      </c>
      <c r="AF190" s="185">
        <v>0</v>
      </c>
      <c r="AG190" s="103">
        <v>0</v>
      </c>
      <c r="AH190" s="182">
        <v>0</v>
      </c>
      <c r="AI190" s="185">
        <v>0</v>
      </c>
      <c r="AJ190" s="103">
        <v>0</v>
      </c>
      <c r="AK190" s="182">
        <v>0</v>
      </c>
      <c r="AL190" s="185">
        <v>0</v>
      </c>
      <c r="AM190" s="103">
        <v>15616292.028999999</v>
      </c>
      <c r="AN190" s="182">
        <v>11819763.219000001</v>
      </c>
      <c r="AO190" s="185">
        <v>75.688666663317306</v>
      </c>
      <c r="AP190" s="103">
        <v>0</v>
      </c>
      <c r="AQ190" s="182">
        <v>0</v>
      </c>
      <c r="AR190" s="185">
        <v>0</v>
      </c>
      <c r="AS190" s="103">
        <v>0</v>
      </c>
      <c r="AT190" s="182">
        <v>0</v>
      </c>
      <c r="AU190" s="185">
        <v>0</v>
      </c>
      <c r="AV190" s="103">
        <v>0</v>
      </c>
      <c r="AW190" s="182">
        <v>0</v>
      </c>
      <c r="AX190" s="185">
        <v>0</v>
      </c>
      <c r="AY190" s="103">
        <v>0</v>
      </c>
      <c r="AZ190" s="182">
        <v>0</v>
      </c>
      <c r="BA190" s="185">
        <v>0</v>
      </c>
      <c r="BB190" s="103">
        <v>0</v>
      </c>
      <c r="BC190" s="182">
        <v>0</v>
      </c>
      <c r="BD190" s="185">
        <v>0</v>
      </c>
      <c r="BE190" s="103">
        <v>0</v>
      </c>
      <c r="BF190" s="182">
        <v>0</v>
      </c>
      <c r="BG190" s="185">
        <v>0</v>
      </c>
      <c r="BH190" s="103">
        <v>0</v>
      </c>
      <c r="BI190" s="182">
        <v>0</v>
      </c>
      <c r="BJ190" s="185">
        <v>0</v>
      </c>
      <c r="BK190" s="103">
        <v>0</v>
      </c>
      <c r="BL190" s="182">
        <v>0</v>
      </c>
      <c r="BM190" s="185">
        <v>0</v>
      </c>
      <c r="BN190" s="103">
        <v>0</v>
      </c>
      <c r="BO190" s="182">
        <v>0</v>
      </c>
      <c r="BP190" s="185">
        <v>0</v>
      </c>
      <c r="BQ190" s="103">
        <v>0</v>
      </c>
      <c r="BR190" s="182">
        <v>0</v>
      </c>
      <c r="BS190" s="185">
        <v>0</v>
      </c>
      <c r="BT190" s="103">
        <v>0</v>
      </c>
      <c r="BU190" s="182">
        <v>0</v>
      </c>
      <c r="BV190" s="185">
        <v>0</v>
      </c>
      <c r="BW190" s="103">
        <v>0</v>
      </c>
      <c r="BX190" s="182">
        <v>0</v>
      </c>
      <c r="BY190" s="185">
        <v>0</v>
      </c>
      <c r="BZ190" s="103">
        <v>0</v>
      </c>
      <c r="CA190" s="182">
        <v>0</v>
      </c>
      <c r="CB190" s="185">
        <v>0</v>
      </c>
      <c r="CC190" s="103">
        <v>0</v>
      </c>
      <c r="CD190" s="182">
        <v>0</v>
      </c>
      <c r="CE190" s="185">
        <v>0</v>
      </c>
    </row>
    <row r="191" spans="1:83" ht="14.1" customHeight="1" x14ac:dyDescent="0.2">
      <c r="A191" s="393">
        <v>25</v>
      </c>
      <c r="B191" s="315" t="s">
        <v>551</v>
      </c>
      <c r="C191" s="103">
        <v>0</v>
      </c>
      <c r="D191" s="182">
        <v>0</v>
      </c>
      <c r="E191" s="185">
        <v>0</v>
      </c>
      <c r="F191" s="103">
        <v>0</v>
      </c>
      <c r="G191" s="182">
        <v>0</v>
      </c>
      <c r="H191" s="185">
        <v>0</v>
      </c>
      <c r="I191" s="103">
        <v>0</v>
      </c>
      <c r="J191" s="182">
        <v>0</v>
      </c>
      <c r="K191" s="185">
        <v>0</v>
      </c>
      <c r="L191" s="103">
        <v>0</v>
      </c>
      <c r="M191" s="182">
        <v>0</v>
      </c>
      <c r="N191" s="185">
        <v>0</v>
      </c>
      <c r="O191" s="103">
        <v>0</v>
      </c>
      <c r="P191" s="182">
        <v>0</v>
      </c>
      <c r="Q191" s="185">
        <v>0</v>
      </c>
      <c r="R191" s="103">
        <v>0</v>
      </c>
      <c r="S191" s="182">
        <v>0</v>
      </c>
      <c r="T191" s="185">
        <v>0</v>
      </c>
      <c r="U191" s="103">
        <v>0</v>
      </c>
      <c r="V191" s="182">
        <v>0</v>
      </c>
      <c r="W191" s="185">
        <v>0</v>
      </c>
      <c r="X191" s="103">
        <v>0</v>
      </c>
      <c r="Y191" s="182">
        <v>0</v>
      </c>
      <c r="Z191" s="185">
        <v>0</v>
      </c>
      <c r="AA191" s="103">
        <v>0</v>
      </c>
      <c r="AB191" s="182">
        <v>0</v>
      </c>
      <c r="AC191" s="185">
        <v>0</v>
      </c>
      <c r="AD191" s="103">
        <v>0</v>
      </c>
      <c r="AE191" s="182">
        <v>0</v>
      </c>
      <c r="AF191" s="185">
        <v>0</v>
      </c>
      <c r="AG191" s="103">
        <v>0</v>
      </c>
      <c r="AH191" s="182">
        <v>0</v>
      </c>
      <c r="AI191" s="185">
        <v>0</v>
      </c>
      <c r="AJ191" s="103">
        <v>0</v>
      </c>
      <c r="AK191" s="182">
        <v>0</v>
      </c>
      <c r="AL191" s="185">
        <v>0</v>
      </c>
      <c r="AM191" s="103">
        <v>30749220</v>
      </c>
      <c r="AN191" s="182">
        <v>0</v>
      </c>
      <c r="AO191" s="185">
        <v>0</v>
      </c>
      <c r="AP191" s="103">
        <v>0</v>
      </c>
      <c r="AQ191" s="182">
        <v>0</v>
      </c>
      <c r="AR191" s="185">
        <v>0</v>
      </c>
      <c r="AS191" s="103">
        <v>0</v>
      </c>
      <c r="AT191" s="182">
        <v>0</v>
      </c>
      <c r="AU191" s="185">
        <v>0</v>
      </c>
      <c r="AV191" s="103">
        <v>0</v>
      </c>
      <c r="AW191" s="182">
        <v>0</v>
      </c>
      <c r="AX191" s="185">
        <v>0</v>
      </c>
      <c r="AY191" s="103">
        <v>0</v>
      </c>
      <c r="AZ191" s="182">
        <v>0</v>
      </c>
      <c r="BA191" s="185">
        <v>0</v>
      </c>
      <c r="BB191" s="103">
        <v>0</v>
      </c>
      <c r="BC191" s="182">
        <v>0</v>
      </c>
      <c r="BD191" s="185">
        <v>0</v>
      </c>
      <c r="BE191" s="103">
        <v>0</v>
      </c>
      <c r="BF191" s="182">
        <v>0</v>
      </c>
      <c r="BG191" s="185">
        <v>0</v>
      </c>
      <c r="BH191" s="103">
        <v>0</v>
      </c>
      <c r="BI191" s="182">
        <v>0</v>
      </c>
      <c r="BJ191" s="185">
        <v>0</v>
      </c>
      <c r="BK191" s="103">
        <v>0</v>
      </c>
      <c r="BL191" s="182">
        <v>0</v>
      </c>
      <c r="BM191" s="185">
        <v>0</v>
      </c>
      <c r="BN191" s="103">
        <v>0</v>
      </c>
      <c r="BO191" s="182">
        <v>0</v>
      </c>
      <c r="BP191" s="185">
        <v>0</v>
      </c>
      <c r="BQ191" s="103">
        <v>0</v>
      </c>
      <c r="BR191" s="182">
        <v>0</v>
      </c>
      <c r="BS191" s="185">
        <v>0</v>
      </c>
      <c r="BT191" s="103">
        <v>0</v>
      </c>
      <c r="BU191" s="182">
        <v>0</v>
      </c>
      <c r="BV191" s="185">
        <v>0</v>
      </c>
      <c r="BW191" s="103">
        <v>0</v>
      </c>
      <c r="BX191" s="182">
        <v>0</v>
      </c>
      <c r="BY191" s="185">
        <v>0</v>
      </c>
      <c r="BZ191" s="103">
        <v>0</v>
      </c>
      <c r="CA191" s="182">
        <v>0</v>
      </c>
      <c r="CB191" s="185">
        <v>0</v>
      </c>
      <c r="CC191" s="103">
        <v>0</v>
      </c>
      <c r="CD191" s="182">
        <v>0</v>
      </c>
      <c r="CE191" s="185">
        <v>0</v>
      </c>
    </row>
    <row r="192" spans="1:83" ht="14.1" customHeight="1" x14ac:dyDescent="0.2">
      <c r="A192" s="385">
        <v>251</v>
      </c>
      <c r="B192" s="380" t="s">
        <v>561</v>
      </c>
      <c r="C192" s="103">
        <v>0</v>
      </c>
      <c r="D192" s="182">
        <v>0</v>
      </c>
      <c r="E192" s="185">
        <v>0</v>
      </c>
      <c r="F192" s="103">
        <v>0</v>
      </c>
      <c r="G192" s="182">
        <v>0</v>
      </c>
      <c r="H192" s="185">
        <v>0</v>
      </c>
      <c r="I192" s="103">
        <v>0</v>
      </c>
      <c r="J192" s="182">
        <v>0</v>
      </c>
      <c r="K192" s="185">
        <v>0</v>
      </c>
      <c r="L192" s="103">
        <v>0</v>
      </c>
      <c r="M192" s="182">
        <v>0</v>
      </c>
      <c r="N192" s="185">
        <v>0</v>
      </c>
      <c r="O192" s="103">
        <v>0</v>
      </c>
      <c r="P192" s="182">
        <v>0</v>
      </c>
      <c r="Q192" s="185">
        <v>0</v>
      </c>
      <c r="R192" s="103">
        <v>0</v>
      </c>
      <c r="S192" s="182">
        <v>0</v>
      </c>
      <c r="T192" s="185">
        <v>0</v>
      </c>
      <c r="U192" s="103">
        <v>0</v>
      </c>
      <c r="V192" s="182">
        <v>0</v>
      </c>
      <c r="W192" s="185">
        <v>0</v>
      </c>
      <c r="X192" s="103">
        <v>0</v>
      </c>
      <c r="Y192" s="182">
        <v>0</v>
      </c>
      <c r="Z192" s="185">
        <v>0</v>
      </c>
      <c r="AA192" s="103">
        <v>0</v>
      </c>
      <c r="AB192" s="182">
        <v>0</v>
      </c>
      <c r="AC192" s="185">
        <v>0</v>
      </c>
      <c r="AD192" s="103">
        <v>0</v>
      </c>
      <c r="AE192" s="182">
        <v>0</v>
      </c>
      <c r="AF192" s="185">
        <v>0</v>
      </c>
      <c r="AG192" s="103">
        <v>0</v>
      </c>
      <c r="AH192" s="182">
        <v>0</v>
      </c>
      <c r="AI192" s="185">
        <v>0</v>
      </c>
      <c r="AJ192" s="103">
        <v>0</v>
      </c>
      <c r="AK192" s="182">
        <v>0</v>
      </c>
      <c r="AL192" s="185">
        <v>0</v>
      </c>
      <c r="AM192" s="103">
        <v>30749220</v>
      </c>
      <c r="AN192" s="182">
        <v>0</v>
      </c>
      <c r="AO192" s="185">
        <v>0</v>
      </c>
      <c r="AP192" s="103">
        <v>0</v>
      </c>
      <c r="AQ192" s="182">
        <v>0</v>
      </c>
      <c r="AR192" s="185">
        <v>0</v>
      </c>
      <c r="AS192" s="103">
        <v>0</v>
      </c>
      <c r="AT192" s="182">
        <v>0</v>
      </c>
      <c r="AU192" s="185">
        <v>0</v>
      </c>
      <c r="AV192" s="103">
        <v>0</v>
      </c>
      <c r="AW192" s="182">
        <v>0</v>
      </c>
      <c r="AX192" s="185">
        <v>0</v>
      </c>
      <c r="AY192" s="103">
        <v>0</v>
      </c>
      <c r="AZ192" s="182">
        <v>0</v>
      </c>
      <c r="BA192" s="185">
        <v>0</v>
      </c>
      <c r="BB192" s="103">
        <v>0</v>
      </c>
      <c r="BC192" s="182">
        <v>0</v>
      </c>
      <c r="BD192" s="185">
        <v>0</v>
      </c>
      <c r="BE192" s="103">
        <v>0</v>
      </c>
      <c r="BF192" s="182">
        <v>0</v>
      </c>
      <c r="BG192" s="185">
        <v>0</v>
      </c>
      <c r="BH192" s="103">
        <v>0</v>
      </c>
      <c r="BI192" s="182">
        <v>0</v>
      </c>
      <c r="BJ192" s="185">
        <v>0</v>
      </c>
      <c r="BK192" s="103">
        <v>0</v>
      </c>
      <c r="BL192" s="182">
        <v>0</v>
      </c>
      <c r="BM192" s="185">
        <v>0</v>
      </c>
      <c r="BN192" s="103">
        <v>0</v>
      </c>
      <c r="BO192" s="182">
        <v>0</v>
      </c>
      <c r="BP192" s="185">
        <v>0</v>
      </c>
      <c r="BQ192" s="103">
        <v>0</v>
      </c>
      <c r="BR192" s="182">
        <v>0</v>
      </c>
      <c r="BS192" s="185">
        <v>0</v>
      </c>
      <c r="BT192" s="103">
        <v>0</v>
      </c>
      <c r="BU192" s="182">
        <v>0</v>
      </c>
      <c r="BV192" s="185">
        <v>0</v>
      </c>
      <c r="BW192" s="103">
        <v>0</v>
      </c>
      <c r="BX192" s="182">
        <v>0</v>
      </c>
      <c r="BY192" s="185">
        <v>0</v>
      </c>
      <c r="BZ192" s="103">
        <v>0</v>
      </c>
      <c r="CA192" s="182">
        <v>0</v>
      </c>
      <c r="CB192" s="185">
        <v>0</v>
      </c>
      <c r="CC192" s="103">
        <v>0</v>
      </c>
      <c r="CD192" s="182">
        <v>0</v>
      </c>
      <c r="CE192" s="185">
        <v>0</v>
      </c>
    </row>
    <row r="193" spans="1:83" ht="14.1" customHeight="1" thickBot="1" x14ac:dyDescent="0.25">
      <c r="A193" s="385">
        <v>25101</v>
      </c>
      <c r="B193" s="380" t="s">
        <v>321</v>
      </c>
      <c r="C193" s="103">
        <v>0</v>
      </c>
      <c r="D193" s="182">
        <v>0</v>
      </c>
      <c r="E193" s="185">
        <v>0</v>
      </c>
      <c r="F193" s="103">
        <v>0</v>
      </c>
      <c r="G193" s="182">
        <v>0</v>
      </c>
      <c r="H193" s="185">
        <v>0</v>
      </c>
      <c r="I193" s="103">
        <v>0</v>
      </c>
      <c r="J193" s="182">
        <v>0</v>
      </c>
      <c r="K193" s="185">
        <v>0</v>
      </c>
      <c r="L193" s="103">
        <v>0</v>
      </c>
      <c r="M193" s="182">
        <v>0</v>
      </c>
      <c r="N193" s="185">
        <v>0</v>
      </c>
      <c r="O193" s="103">
        <v>0</v>
      </c>
      <c r="P193" s="182">
        <v>0</v>
      </c>
      <c r="Q193" s="185">
        <v>0</v>
      </c>
      <c r="R193" s="103">
        <v>0</v>
      </c>
      <c r="S193" s="182">
        <v>0</v>
      </c>
      <c r="T193" s="185">
        <v>0</v>
      </c>
      <c r="U193" s="103">
        <v>0</v>
      </c>
      <c r="V193" s="182">
        <v>0</v>
      </c>
      <c r="W193" s="185">
        <v>0</v>
      </c>
      <c r="X193" s="103">
        <v>0</v>
      </c>
      <c r="Y193" s="182">
        <v>0</v>
      </c>
      <c r="Z193" s="185">
        <v>0</v>
      </c>
      <c r="AA193" s="103">
        <v>0</v>
      </c>
      <c r="AB193" s="182">
        <v>0</v>
      </c>
      <c r="AC193" s="185">
        <v>0</v>
      </c>
      <c r="AD193" s="103">
        <v>0</v>
      </c>
      <c r="AE193" s="182">
        <v>0</v>
      </c>
      <c r="AF193" s="185">
        <v>0</v>
      </c>
      <c r="AG193" s="103">
        <v>0</v>
      </c>
      <c r="AH193" s="182">
        <v>0</v>
      </c>
      <c r="AI193" s="185">
        <v>0</v>
      </c>
      <c r="AJ193" s="103">
        <v>0</v>
      </c>
      <c r="AK193" s="182">
        <v>0</v>
      </c>
      <c r="AL193" s="185">
        <v>0</v>
      </c>
      <c r="AM193" s="103">
        <v>0</v>
      </c>
      <c r="AN193" s="182">
        <v>0</v>
      </c>
      <c r="AO193" s="185">
        <v>0</v>
      </c>
      <c r="AP193" s="103">
        <v>0</v>
      </c>
      <c r="AQ193" s="182">
        <v>0</v>
      </c>
      <c r="AR193" s="185">
        <v>0</v>
      </c>
      <c r="AS193" s="103">
        <v>0</v>
      </c>
      <c r="AT193" s="182">
        <v>0</v>
      </c>
      <c r="AU193" s="185">
        <v>0</v>
      </c>
      <c r="AV193" s="103">
        <v>0</v>
      </c>
      <c r="AW193" s="182">
        <v>0</v>
      </c>
      <c r="AX193" s="185">
        <v>0</v>
      </c>
      <c r="AY193" s="103">
        <v>0</v>
      </c>
      <c r="AZ193" s="182">
        <v>0</v>
      </c>
      <c r="BA193" s="185">
        <v>0</v>
      </c>
      <c r="BB193" s="103">
        <v>0</v>
      </c>
      <c r="BC193" s="182">
        <v>0</v>
      </c>
      <c r="BD193" s="185">
        <v>0</v>
      </c>
      <c r="BE193" s="103">
        <v>0</v>
      </c>
      <c r="BF193" s="182">
        <v>0</v>
      </c>
      <c r="BG193" s="185">
        <v>0</v>
      </c>
      <c r="BH193" s="103">
        <v>0</v>
      </c>
      <c r="BI193" s="182">
        <v>0</v>
      </c>
      <c r="BJ193" s="185">
        <v>0</v>
      </c>
      <c r="BK193" s="103">
        <v>0</v>
      </c>
      <c r="BL193" s="182">
        <v>0</v>
      </c>
      <c r="BM193" s="185">
        <v>0</v>
      </c>
      <c r="BN193" s="103">
        <v>0</v>
      </c>
      <c r="BO193" s="182">
        <v>0</v>
      </c>
      <c r="BP193" s="185">
        <v>0</v>
      </c>
      <c r="BQ193" s="103">
        <v>0</v>
      </c>
      <c r="BR193" s="182">
        <v>0</v>
      </c>
      <c r="BS193" s="185">
        <v>0</v>
      </c>
      <c r="BT193" s="103">
        <v>0</v>
      </c>
      <c r="BU193" s="182">
        <v>0</v>
      </c>
      <c r="BV193" s="185">
        <v>0</v>
      </c>
      <c r="BW193" s="103">
        <v>0</v>
      </c>
      <c r="BX193" s="182">
        <v>0</v>
      </c>
      <c r="BY193" s="185">
        <v>0</v>
      </c>
      <c r="BZ193" s="103">
        <v>0</v>
      </c>
      <c r="CA193" s="182">
        <v>0</v>
      </c>
      <c r="CB193" s="185">
        <v>0</v>
      </c>
      <c r="CC193" s="103">
        <v>0</v>
      </c>
      <c r="CD193" s="182">
        <v>0</v>
      </c>
      <c r="CE193" s="185">
        <v>0</v>
      </c>
    </row>
    <row r="194" spans="1:83" ht="14.1" customHeight="1" thickBot="1" x14ac:dyDescent="0.25">
      <c r="A194" s="394" t="s">
        <v>222</v>
      </c>
      <c r="B194" s="402" t="s">
        <v>223</v>
      </c>
      <c r="C194" s="212">
        <v>166284136.30000001</v>
      </c>
      <c r="D194" s="213">
        <v>131211642.5</v>
      </c>
      <c r="E194" s="214">
        <v>78.908093952676111</v>
      </c>
      <c r="F194" s="212">
        <v>212948325</v>
      </c>
      <c r="G194" s="213">
        <v>183435581.40000001</v>
      </c>
      <c r="H194" s="214">
        <v>86.14088953270705</v>
      </c>
      <c r="I194" s="212">
        <v>278103933.69999999</v>
      </c>
      <c r="J194" s="213">
        <v>227308257</v>
      </c>
      <c r="K194" s="214">
        <v>81.735002441642919</v>
      </c>
      <c r="L194" s="212">
        <v>401854138</v>
      </c>
      <c r="M194" s="213">
        <v>340129262</v>
      </c>
      <c r="N194" s="214">
        <v>84.63997999194423</v>
      </c>
      <c r="O194" s="212">
        <v>642351599.70000005</v>
      </c>
      <c r="P194" s="213">
        <v>654082299.96000004</v>
      </c>
      <c r="Q194" s="214">
        <v>101.82621172975652</v>
      </c>
      <c r="R194" s="212">
        <v>919527040.29999995</v>
      </c>
      <c r="S194" s="213">
        <v>834630204.27999997</v>
      </c>
      <c r="T194" s="214">
        <v>90.767336652514103</v>
      </c>
      <c r="U194" s="212">
        <v>1571239344.3000002</v>
      </c>
      <c r="V194" s="213">
        <v>1319501905.0999999</v>
      </c>
      <c r="W194" s="214">
        <v>83.978415502817526</v>
      </c>
      <c r="X194" s="212">
        <v>1980662638</v>
      </c>
      <c r="Y194" s="213">
        <v>1716464026</v>
      </c>
      <c r="Z194" s="214">
        <v>86.66109982935923</v>
      </c>
      <c r="AA194" s="212">
        <v>2493009505</v>
      </c>
      <c r="AB194" s="213">
        <v>2082590834</v>
      </c>
      <c r="AC194" s="214">
        <v>83.5372199673984</v>
      </c>
      <c r="AD194" s="212">
        <v>3459813559.3859997</v>
      </c>
      <c r="AE194" s="213">
        <v>3193633747.2519999</v>
      </c>
      <c r="AF194" s="214">
        <v>92.306527286365167</v>
      </c>
      <c r="AG194" s="212">
        <v>3452431034.4219999</v>
      </c>
      <c r="AH194" s="213">
        <v>2806142241.915</v>
      </c>
      <c r="AI194" s="214">
        <v>81.280182397178564</v>
      </c>
      <c r="AJ194" s="212">
        <v>3251448539.717</v>
      </c>
      <c r="AK194" s="213">
        <v>2778436813.368</v>
      </c>
      <c r="AL194" s="214">
        <v>85.452277021423512</v>
      </c>
      <c r="AM194" s="212">
        <v>3470280677.4920006</v>
      </c>
      <c r="AN194" s="213">
        <v>3288206484.1070004</v>
      </c>
      <c r="AO194" s="214">
        <v>94.753329476606297</v>
      </c>
      <c r="AP194" s="212">
        <v>4014745094.2980003</v>
      </c>
      <c r="AQ194" s="213">
        <v>3804429736.2090001</v>
      </c>
      <c r="AR194" s="214">
        <v>94.761426861503523</v>
      </c>
      <c r="AS194" s="212">
        <v>4210112739.3679996</v>
      </c>
      <c r="AT194" s="213">
        <v>4115828419.5980005</v>
      </c>
      <c r="AU194" s="214">
        <v>97.760527434613238</v>
      </c>
      <c r="AV194" s="212">
        <v>5389112018</v>
      </c>
      <c r="AW194" s="213">
        <v>5948771402</v>
      </c>
      <c r="AX194" s="214">
        <v>110.38500187286328</v>
      </c>
      <c r="AY194" s="212">
        <v>7121680279</v>
      </c>
      <c r="AZ194" s="213">
        <v>6823826082.8999996</v>
      </c>
      <c r="BA194" s="214">
        <v>95.817641561664928</v>
      </c>
      <c r="BB194" s="212">
        <v>7695591529</v>
      </c>
      <c r="BC194" s="213">
        <v>7613336604</v>
      </c>
      <c r="BD194" s="214">
        <v>98.931142269050639</v>
      </c>
      <c r="BE194" s="212">
        <v>7974956110</v>
      </c>
      <c r="BF194" s="213">
        <v>7698165228</v>
      </c>
      <c r="BG194" s="214">
        <v>96.529248836204559</v>
      </c>
      <c r="BH194" s="212">
        <v>8983781594.7220001</v>
      </c>
      <c r="BI194" s="213">
        <v>8354645032.6570005</v>
      </c>
      <c r="BJ194" s="214">
        <v>92.996973986604715</v>
      </c>
      <c r="BK194" s="212">
        <v>8852463883.3069992</v>
      </c>
      <c r="BL194" s="213">
        <v>8424240945</v>
      </c>
      <c r="BM194" s="214">
        <v>95.162669467485827</v>
      </c>
      <c r="BN194" s="212">
        <v>9453474677</v>
      </c>
      <c r="BO194" s="213">
        <v>9461057052.9589996</v>
      </c>
      <c r="BP194" s="214">
        <v>100.08020729116085</v>
      </c>
      <c r="BQ194" s="212">
        <v>9867393289</v>
      </c>
      <c r="BR194" s="213">
        <v>9614233790</v>
      </c>
      <c r="BS194" s="214">
        <v>97.434383209573511</v>
      </c>
      <c r="BT194" s="212">
        <v>10657259808.218998</v>
      </c>
      <c r="BU194" s="213">
        <v>10365136597.531</v>
      </c>
      <c r="BV194" s="214">
        <v>97.258927567265374</v>
      </c>
      <c r="BW194" s="212">
        <v>11758537499.746401</v>
      </c>
      <c r="BX194" s="213">
        <v>11242516300.080999</v>
      </c>
      <c r="BY194" s="214">
        <v>95.611518867235574</v>
      </c>
      <c r="BZ194" s="212">
        <v>13967682768.952</v>
      </c>
      <c r="CA194" s="213">
        <v>12334293736.979</v>
      </c>
      <c r="CB194" s="214">
        <v>88.305941228821638</v>
      </c>
      <c r="CC194" s="212">
        <v>12924642402.547001</v>
      </c>
      <c r="CD194" s="213">
        <v>12493396223.401051</v>
      </c>
      <c r="CE194" s="214">
        <v>96.66338018713023</v>
      </c>
    </row>
    <row r="195" spans="1:83" ht="14.1" customHeight="1" x14ac:dyDescent="0.2">
      <c r="B195" s="173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5"/>
      <c r="BF195" s="95"/>
    </row>
    <row r="196" spans="1:83" s="162" customFormat="1" ht="14.1" customHeight="1" x14ac:dyDescent="0.2">
      <c r="B196" s="176"/>
      <c r="BX196" s="403">
        <v>11242516300.088022</v>
      </c>
      <c r="BY196" s="403"/>
      <c r="BZ196" s="403"/>
      <c r="CA196" s="403">
        <v>12334293737.0291</v>
      </c>
      <c r="CB196" s="403"/>
      <c r="CC196" s="403"/>
      <c r="CD196" s="403">
        <v>12493396223.401049</v>
      </c>
    </row>
    <row r="197" spans="1:83" ht="14.1" customHeight="1" x14ac:dyDescent="0.2">
      <c r="A197" s="94" t="s">
        <v>512</v>
      </c>
      <c r="R197" s="95"/>
      <c r="S197" s="95"/>
      <c r="U197" s="96"/>
      <c r="W197" s="96"/>
      <c r="BI197" s="95"/>
      <c r="BX197" s="404">
        <v>7.022857666015625E-3</v>
      </c>
      <c r="BY197" s="405"/>
      <c r="BZ197" s="405"/>
      <c r="CA197" s="404">
        <v>5.0100326538085938E-2</v>
      </c>
      <c r="CB197" s="405"/>
      <c r="CC197" s="405"/>
      <c r="CD197" s="404">
        <v>0</v>
      </c>
    </row>
    <row r="198" spans="1:83" ht="14.1" customHeight="1" x14ac:dyDescent="0.2">
      <c r="A198" s="94" t="s">
        <v>511</v>
      </c>
      <c r="R198" s="95"/>
      <c r="S198" s="95"/>
      <c r="U198" s="96"/>
      <c r="W198" s="96"/>
    </row>
    <row r="199" spans="1:83" ht="14.1" customHeight="1" x14ac:dyDescent="0.2">
      <c r="R199" s="95"/>
      <c r="S199" s="95"/>
      <c r="U199" s="96"/>
      <c r="W199" s="96"/>
    </row>
    <row r="200" spans="1:83" ht="14.1" customHeight="1" x14ac:dyDescent="0.2">
      <c r="R200" s="95"/>
      <c r="S200" s="95"/>
      <c r="U200" s="96"/>
      <c r="W200" s="96"/>
    </row>
    <row r="201" spans="1:83" ht="14.1" customHeight="1" x14ac:dyDescent="0.2">
      <c r="R201" s="95"/>
      <c r="S201" s="95"/>
      <c r="U201" s="96"/>
      <c r="W201" s="96"/>
      <c r="AV201" s="96"/>
      <c r="AW201" s="96"/>
      <c r="AX201" s="177"/>
    </row>
    <row r="202" spans="1:83" ht="14.1" customHeight="1" x14ac:dyDescent="0.2">
      <c r="R202" s="95"/>
      <c r="S202" s="95"/>
      <c r="U202" s="96"/>
      <c r="W202" s="96"/>
    </row>
    <row r="203" spans="1:83" ht="14.1" customHeight="1" x14ac:dyDescent="0.2">
      <c r="R203" s="95"/>
      <c r="S203" s="95"/>
      <c r="U203" s="96"/>
      <c r="W203" s="96"/>
    </row>
    <row r="204" spans="1:83" ht="14.1" customHeight="1" x14ac:dyDescent="0.2">
      <c r="R204" s="95"/>
      <c r="S204" s="95"/>
      <c r="U204" s="96"/>
      <c r="W204" s="96"/>
    </row>
    <row r="205" spans="1:83" ht="14.1" customHeight="1" x14ac:dyDescent="0.2">
      <c r="R205" s="95"/>
      <c r="S205" s="95"/>
      <c r="U205" s="96"/>
      <c r="W205" s="96"/>
    </row>
    <row r="206" spans="1:83" ht="14.1" customHeight="1" x14ac:dyDescent="0.2">
      <c r="R206" s="95"/>
      <c r="S206" s="95"/>
      <c r="U206" s="96"/>
      <c r="W206" s="96"/>
    </row>
    <row r="207" spans="1:83" ht="14.1" customHeight="1" x14ac:dyDescent="0.2">
      <c r="R207" s="95"/>
      <c r="S207" s="95"/>
      <c r="U207" s="96"/>
      <c r="W207" s="96"/>
    </row>
    <row r="208" spans="1:83" ht="14.1" customHeight="1" x14ac:dyDescent="0.2">
      <c r="R208" s="95"/>
      <c r="S208" s="95"/>
      <c r="U208" s="96"/>
      <c r="W208" s="96"/>
    </row>
    <row r="209" spans="18:23" ht="14.1" customHeight="1" x14ac:dyDescent="0.2">
      <c r="R209" s="95"/>
      <c r="S209" s="95"/>
      <c r="U209" s="96"/>
      <c r="W209" s="96"/>
    </row>
    <row r="210" spans="18:23" ht="14.1" customHeight="1" x14ac:dyDescent="0.2">
      <c r="R210" s="95"/>
      <c r="S210" s="95"/>
      <c r="U210" s="96"/>
      <c r="W210" s="96"/>
    </row>
    <row r="211" spans="18:23" ht="14.1" customHeight="1" x14ac:dyDescent="0.2">
      <c r="R211" s="95"/>
      <c r="S211" s="95"/>
      <c r="U211" s="96"/>
      <c r="W211" s="96"/>
    </row>
    <row r="212" spans="18:23" ht="14.1" customHeight="1" x14ac:dyDescent="0.2">
      <c r="R212" s="95"/>
      <c r="S212" s="95"/>
      <c r="U212" s="96"/>
      <c r="W212" s="96"/>
    </row>
    <row r="213" spans="18:23" ht="14.1" customHeight="1" x14ac:dyDescent="0.2">
      <c r="R213" s="95"/>
      <c r="S213" s="95"/>
      <c r="U213" s="96"/>
      <c r="W213" s="96"/>
    </row>
    <row r="214" spans="18:23" ht="14.1" customHeight="1" x14ac:dyDescent="0.2">
      <c r="R214" s="95"/>
      <c r="S214" s="95"/>
      <c r="U214" s="96"/>
      <c r="W214" s="96"/>
    </row>
  </sheetData>
  <mergeCells count="58">
    <mergeCell ref="BZ7:CB7"/>
    <mergeCell ref="BZ8:CB8"/>
    <mergeCell ref="CC7:CE7"/>
    <mergeCell ref="CC8:CE8"/>
    <mergeCell ref="A7:B8"/>
    <mergeCell ref="AY7:BA7"/>
    <mergeCell ref="AY8:BA8"/>
    <mergeCell ref="C7:E7"/>
    <mergeCell ref="F7:H7"/>
    <mergeCell ref="I7:K7"/>
    <mergeCell ref="L7:N7"/>
    <mergeCell ref="O7:Q7"/>
    <mergeCell ref="R8:T8"/>
    <mergeCell ref="U8:W8"/>
    <mergeCell ref="X8:Z8"/>
    <mergeCell ref="R7:T7"/>
    <mergeCell ref="U7:W7"/>
    <mergeCell ref="AJ7:AL7"/>
    <mergeCell ref="AD8:AF8"/>
    <mergeCell ref="AG8:AI8"/>
    <mergeCell ref="AJ8:AL8"/>
    <mergeCell ref="X7:Z7"/>
    <mergeCell ref="AA7:AC7"/>
    <mergeCell ref="AA8:AC8"/>
    <mergeCell ref="AD7:AF7"/>
    <mergeCell ref="AG7:AI7"/>
    <mergeCell ref="AV7:AX7"/>
    <mergeCell ref="AV8:AX8"/>
    <mergeCell ref="AM7:AO7"/>
    <mergeCell ref="AP8:AR8"/>
    <mergeCell ref="AP7:AR7"/>
    <mergeCell ref="AS7:AU7"/>
    <mergeCell ref="AS8:AU8"/>
    <mergeCell ref="AM8:AO8"/>
    <mergeCell ref="BB7:BD7"/>
    <mergeCell ref="BB8:BD8"/>
    <mergeCell ref="BE7:BG7"/>
    <mergeCell ref="BE8:BG8"/>
    <mergeCell ref="BK7:BM7"/>
    <mergeCell ref="BK8:BM8"/>
    <mergeCell ref="BH7:BJ7"/>
    <mergeCell ref="BH8:BJ8"/>
    <mergeCell ref="A1:BJ6"/>
    <mergeCell ref="BK2:CE2"/>
    <mergeCell ref="BK3:CD3"/>
    <mergeCell ref="C8:E8"/>
    <mergeCell ref="F8:H8"/>
    <mergeCell ref="I8:K8"/>
    <mergeCell ref="L8:N8"/>
    <mergeCell ref="O8:Q8"/>
    <mergeCell ref="BW7:BY7"/>
    <mergeCell ref="BW8:BY8"/>
    <mergeCell ref="BT7:BV7"/>
    <mergeCell ref="BT8:BV8"/>
    <mergeCell ref="BN7:BP7"/>
    <mergeCell ref="BN8:BP8"/>
    <mergeCell ref="BQ7:BS7"/>
    <mergeCell ref="BQ8:BS8"/>
  </mergeCells>
  <phoneticPr fontId="0" type="noConversion"/>
  <printOptions horizontalCentered="1" verticalCentered="1"/>
  <pageMargins left="0" right="0" top="0.39370078740157483" bottom="0.39370078740157483" header="0.43307086614173229" footer="0"/>
  <pageSetup scale="70" orientation="landscape" r:id="rId1"/>
  <headerFooter alignWithMargins="0">
    <oddHeader xml:space="preserve">&amp;CADMINISTRACIÓN CENTRAL
PRESUPUESTO Y EJECUCIÓN DEL RECAUDO
1996 - 2008
MILES DE PESOS
</oddHeader>
    <oddFooter>&amp;LFUENTE: Ejecución Presupuestal
&amp;C&amp;P/&amp;N&amp;R&amp;8&amp;Z&amp;F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CE45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8.5703125" style="94" customWidth="1"/>
    <col min="2" max="2" width="42" style="94" customWidth="1"/>
    <col min="3" max="3" width="15.28515625" style="94" hidden="1" customWidth="1" outlineLevel="1"/>
    <col min="4" max="4" width="13.5703125" style="94" hidden="1" customWidth="1" outlineLevel="1"/>
    <col min="5" max="5" width="8.140625" style="94" hidden="1" customWidth="1" outlineLevel="1"/>
    <col min="6" max="7" width="15.28515625" style="94" hidden="1" customWidth="1" outlineLevel="1"/>
    <col min="8" max="8" width="8.140625" style="94" hidden="1" customWidth="1" outlineLevel="1"/>
    <col min="9" max="10" width="15.28515625" style="94" hidden="1" customWidth="1" outlineLevel="1"/>
    <col min="11" max="11" width="8.140625" style="94" hidden="1" customWidth="1" outlineLevel="1"/>
    <col min="12" max="13" width="15.28515625" style="94" hidden="1" customWidth="1" outlineLevel="1"/>
    <col min="14" max="14" width="8.140625" style="94" hidden="1" customWidth="1" outlineLevel="1"/>
    <col min="15" max="16" width="15.28515625" style="94" hidden="1" customWidth="1" outlineLevel="1"/>
    <col min="17" max="17" width="8.140625" style="94" hidden="1" customWidth="1" outlineLevel="1"/>
    <col min="18" max="19" width="15.28515625" style="94" hidden="1" customWidth="1" outlineLevel="1"/>
    <col min="20" max="20" width="8.140625" style="94" hidden="1" customWidth="1" outlineLevel="1"/>
    <col min="21" max="22" width="15.28515625" style="94" hidden="1" customWidth="1" outlineLevel="1"/>
    <col min="23" max="23" width="8.140625" style="94" hidden="1" customWidth="1" outlineLevel="1"/>
    <col min="24" max="25" width="15.28515625" style="94" hidden="1" customWidth="1" outlineLevel="1"/>
    <col min="26" max="26" width="8.140625" style="94" hidden="1" customWidth="1" outlineLevel="1"/>
    <col min="27" max="28" width="15.28515625" style="94" hidden="1" customWidth="1" outlineLevel="1"/>
    <col min="29" max="29" width="8.140625" style="94" hidden="1" customWidth="1" outlineLevel="1"/>
    <col min="30" max="31" width="15.28515625" style="94" hidden="1" customWidth="1" outlineLevel="1"/>
    <col min="32" max="32" width="8.140625" style="94" hidden="1" customWidth="1" outlineLevel="1"/>
    <col min="33" max="34" width="15.28515625" style="94" hidden="1" customWidth="1" outlineLevel="1"/>
    <col min="35" max="35" width="8.140625" style="94" hidden="1" customWidth="1" outlineLevel="1"/>
    <col min="36" max="37" width="15.28515625" style="94" hidden="1" customWidth="1" outlineLevel="1"/>
    <col min="38" max="38" width="8.140625" style="94" hidden="1" customWidth="1" outlineLevel="1"/>
    <col min="39" max="40" width="15.28515625" style="94" hidden="1" customWidth="1" outlineLevel="1"/>
    <col min="41" max="41" width="8.140625" style="94" hidden="1" customWidth="1" outlineLevel="1"/>
    <col min="42" max="42" width="15.28515625" style="94" bestFit="1" customWidth="1" collapsed="1"/>
    <col min="43" max="43" width="15.28515625" style="94" bestFit="1" customWidth="1"/>
    <col min="44" max="44" width="8.140625" style="94" bestFit="1" customWidth="1"/>
    <col min="45" max="46" width="15.28515625" style="94" bestFit="1" customWidth="1"/>
    <col min="47" max="47" width="8.140625" style="94" bestFit="1" customWidth="1"/>
    <col min="48" max="49" width="15.28515625" style="94" bestFit="1" customWidth="1"/>
    <col min="50" max="50" width="8.140625" style="94" bestFit="1" customWidth="1"/>
    <col min="51" max="52" width="15.28515625" style="94" bestFit="1" customWidth="1"/>
    <col min="53" max="53" width="8.140625" style="94" bestFit="1" customWidth="1"/>
    <col min="54" max="55" width="15.28515625" style="94" bestFit="1" customWidth="1"/>
    <col min="56" max="56" width="8.140625" style="94" bestFit="1" customWidth="1"/>
    <col min="57" max="58" width="15.28515625" style="94" bestFit="1" customWidth="1"/>
    <col min="59" max="59" width="8.140625" style="94" bestFit="1" customWidth="1"/>
    <col min="60" max="61" width="15.28515625" style="94" bestFit="1" customWidth="1"/>
    <col min="62" max="62" width="8.140625" style="94" bestFit="1" customWidth="1"/>
    <col min="63" max="16384" width="11.42578125" style="94"/>
  </cols>
  <sheetData>
    <row r="1" spans="1:83" ht="14.1" customHeight="1" x14ac:dyDescent="0.2">
      <c r="A1" s="453"/>
      <c r="B1" s="453"/>
    </row>
    <row r="2" spans="1:83" ht="46.5" customHeight="1" x14ac:dyDescent="0.2">
      <c r="A2" s="453"/>
      <c r="B2" s="453"/>
      <c r="AP2" s="463" t="s">
        <v>347</v>
      </c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  <c r="BJ2" s="463"/>
    </row>
    <row r="3" spans="1:83" ht="27" customHeight="1" x14ac:dyDescent="0.2">
      <c r="A3" s="453"/>
      <c r="B3" s="453"/>
      <c r="C3" s="171"/>
      <c r="D3" s="171"/>
      <c r="E3" s="171"/>
      <c r="F3" s="171"/>
      <c r="G3" s="171"/>
      <c r="H3" s="171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AP3" s="449" t="s">
        <v>593</v>
      </c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</row>
    <row r="4" spans="1:83" ht="21.75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</row>
    <row r="5" spans="1:83" ht="47.25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</row>
    <row r="6" spans="1:83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</row>
    <row r="7" spans="1:83" ht="14.1" customHeight="1" thickBot="1" x14ac:dyDescent="0.25">
      <c r="A7" s="467" t="s">
        <v>504</v>
      </c>
      <c r="B7" s="468"/>
      <c r="C7" s="467">
        <v>1998</v>
      </c>
      <c r="D7" s="468"/>
      <c r="E7" s="469"/>
      <c r="F7" s="467">
        <v>1999</v>
      </c>
      <c r="G7" s="468"/>
      <c r="H7" s="469"/>
      <c r="I7" s="467">
        <v>2000</v>
      </c>
      <c r="J7" s="468"/>
      <c r="K7" s="469"/>
      <c r="L7" s="467">
        <v>2001</v>
      </c>
      <c r="M7" s="468"/>
      <c r="N7" s="469"/>
      <c r="O7" s="467">
        <v>2002</v>
      </c>
      <c r="P7" s="468"/>
      <c r="Q7" s="469"/>
      <c r="R7" s="467">
        <v>2003</v>
      </c>
      <c r="S7" s="468"/>
      <c r="T7" s="469"/>
      <c r="U7" s="467">
        <v>2004</v>
      </c>
      <c r="V7" s="468"/>
      <c r="W7" s="469"/>
      <c r="X7" s="467">
        <v>2005</v>
      </c>
      <c r="Y7" s="468"/>
      <c r="Z7" s="469"/>
      <c r="AA7" s="467">
        <v>2006</v>
      </c>
      <c r="AB7" s="468"/>
      <c r="AC7" s="469"/>
      <c r="AD7" s="467">
        <v>2007</v>
      </c>
      <c r="AE7" s="468"/>
      <c r="AF7" s="469"/>
      <c r="AG7" s="467">
        <v>2008</v>
      </c>
      <c r="AH7" s="468"/>
      <c r="AI7" s="469"/>
      <c r="AJ7" s="467">
        <v>2009</v>
      </c>
      <c r="AK7" s="468"/>
      <c r="AL7" s="469"/>
      <c r="AM7" s="467">
        <v>2010</v>
      </c>
      <c r="AN7" s="468"/>
      <c r="AO7" s="469"/>
      <c r="AP7" s="467" t="s">
        <v>490</v>
      </c>
      <c r="AQ7" s="468"/>
      <c r="AR7" s="469"/>
      <c r="AS7" s="467">
        <v>2011</v>
      </c>
      <c r="AT7" s="468"/>
      <c r="AU7" s="469"/>
      <c r="AV7" s="467">
        <v>2012</v>
      </c>
      <c r="AW7" s="468"/>
      <c r="AX7" s="469"/>
      <c r="AY7" s="467">
        <v>2013</v>
      </c>
      <c r="AZ7" s="468"/>
      <c r="BA7" s="469"/>
      <c r="BB7" s="467">
        <v>2014</v>
      </c>
      <c r="BC7" s="468"/>
      <c r="BD7" s="469"/>
      <c r="BE7" s="467">
        <v>2015</v>
      </c>
      <c r="BF7" s="468"/>
      <c r="BG7" s="469"/>
      <c r="BH7" s="467">
        <v>2016</v>
      </c>
      <c r="BI7" s="468"/>
      <c r="BJ7" s="469"/>
    </row>
    <row r="8" spans="1:83" ht="14.1" customHeight="1" thickBot="1" x14ac:dyDescent="0.25">
      <c r="A8" s="472"/>
      <c r="B8" s="473"/>
      <c r="C8" s="427" t="s">
        <v>488</v>
      </c>
      <c r="D8" s="428"/>
      <c r="E8" s="429"/>
      <c r="F8" s="427" t="s">
        <v>488</v>
      </c>
      <c r="G8" s="428"/>
      <c r="H8" s="429"/>
      <c r="I8" s="427" t="s">
        <v>488</v>
      </c>
      <c r="J8" s="428"/>
      <c r="K8" s="429"/>
      <c r="L8" s="427" t="s">
        <v>488</v>
      </c>
      <c r="M8" s="428"/>
      <c r="N8" s="429"/>
      <c r="O8" s="427" t="s">
        <v>488</v>
      </c>
      <c r="P8" s="428"/>
      <c r="Q8" s="429"/>
      <c r="R8" s="427" t="s">
        <v>488</v>
      </c>
      <c r="S8" s="428"/>
      <c r="T8" s="429"/>
      <c r="U8" s="427" t="s">
        <v>488</v>
      </c>
      <c r="V8" s="428"/>
      <c r="W8" s="429"/>
      <c r="X8" s="427" t="s">
        <v>488</v>
      </c>
      <c r="Y8" s="428"/>
      <c r="Z8" s="429"/>
      <c r="AA8" s="427" t="s">
        <v>488</v>
      </c>
      <c r="AB8" s="428"/>
      <c r="AC8" s="429"/>
      <c r="AD8" s="427" t="s">
        <v>488</v>
      </c>
      <c r="AE8" s="428"/>
      <c r="AF8" s="429"/>
      <c r="AG8" s="427" t="s">
        <v>488</v>
      </c>
      <c r="AH8" s="428"/>
      <c r="AI8" s="429"/>
      <c r="AJ8" s="427" t="s">
        <v>488</v>
      </c>
      <c r="AK8" s="428"/>
      <c r="AL8" s="429"/>
      <c r="AM8" s="427" t="s">
        <v>488</v>
      </c>
      <c r="AN8" s="428"/>
      <c r="AO8" s="429"/>
      <c r="AP8" s="427" t="s">
        <v>488</v>
      </c>
      <c r="AQ8" s="428"/>
      <c r="AR8" s="429"/>
      <c r="AS8" s="427" t="s">
        <v>488</v>
      </c>
      <c r="AT8" s="428"/>
      <c r="AU8" s="429"/>
      <c r="AV8" s="427" t="s">
        <v>488</v>
      </c>
      <c r="AW8" s="428"/>
      <c r="AX8" s="429"/>
      <c r="AY8" s="427" t="s">
        <v>488</v>
      </c>
      <c r="AZ8" s="428"/>
      <c r="BA8" s="429"/>
      <c r="BB8" s="427" t="s">
        <v>488</v>
      </c>
      <c r="BC8" s="428"/>
      <c r="BD8" s="429"/>
      <c r="BE8" s="427" t="s">
        <v>488</v>
      </c>
      <c r="BF8" s="428"/>
      <c r="BG8" s="429"/>
      <c r="BH8" s="427" t="s">
        <v>488</v>
      </c>
      <c r="BI8" s="428"/>
      <c r="BJ8" s="429"/>
    </row>
    <row r="9" spans="1:83" ht="14.1" customHeight="1" x14ac:dyDescent="0.2">
      <c r="A9" s="154" t="s">
        <v>517</v>
      </c>
      <c r="B9" s="289" t="s">
        <v>269</v>
      </c>
      <c r="C9" s="290" t="s">
        <v>518</v>
      </c>
      <c r="D9" s="217" t="s">
        <v>487</v>
      </c>
      <c r="E9" s="218" t="s">
        <v>489</v>
      </c>
      <c r="F9" s="290" t="s">
        <v>518</v>
      </c>
      <c r="G9" s="217" t="s">
        <v>487</v>
      </c>
      <c r="H9" s="218" t="s">
        <v>489</v>
      </c>
      <c r="I9" s="290" t="s">
        <v>518</v>
      </c>
      <c r="J9" s="217" t="s">
        <v>487</v>
      </c>
      <c r="K9" s="218" t="s">
        <v>489</v>
      </c>
      <c r="L9" s="290" t="s">
        <v>518</v>
      </c>
      <c r="M9" s="217" t="s">
        <v>487</v>
      </c>
      <c r="N9" s="218" t="s">
        <v>489</v>
      </c>
      <c r="O9" s="290" t="s">
        <v>518</v>
      </c>
      <c r="P9" s="217" t="s">
        <v>487</v>
      </c>
      <c r="Q9" s="218" t="s">
        <v>489</v>
      </c>
      <c r="R9" s="290" t="s">
        <v>518</v>
      </c>
      <c r="S9" s="217" t="s">
        <v>487</v>
      </c>
      <c r="T9" s="218" t="s">
        <v>489</v>
      </c>
      <c r="U9" s="290" t="s">
        <v>518</v>
      </c>
      <c r="V9" s="217" t="s">
        <v>487</v>
      </c>
      <c r="W9" s="218" t="s">
        <v>489</v>
      </c>
      <c r="X9" s="290" t="s">
        <v>518</v>
      </c>
      <c r="Y9" s="217" t="s">
        <v>487</v>
      </c>
      <c r="Z9" s="218" t="s">
        <v>489</v>
      </c>
      <c r="AA9" s="290" t="s">
        <v>518</v>
      </c>
      <c r="AB9" s="217" t="s">
        <v>487</v>
      </c>
      <c r="AC9" s="218" t="s">
        <v>489</v>
      </c>
      <c r="AD9" s="290" t="s">
        <v>518</v>
      </c>
      <c r="AE9" s="217" t="s">
        <v>487</v>
      </c>
      <c r="AF9" s="218" t="s">
        <v>489</v>
      </c>
      <c r="AG9" s="290" t="s">
        <v>518</v>
      </c>
      <c r="AH9" s="217" t="s">
        <v>487</v>
      </c>
      <c r="AI9" s="218" t="s">
        <v>489</v>
      </c>
      <c r="AJ9" s="290" t="s">
        <v>518</v>
      </c>
      <c r="AK9" s="217" t="s">
        <v>487</v>
      </c>
      <c r="AL9" s="218" t="s">
        <v>489</v>
      </c>
      <c r="AM9" s="290" t="s">
        <v>518</v>
      </c>
      <c r="AN9" s="217" t="s">
        <v>487</v>
      </c>
      <c r="AO9" s="218" t="s">
        <v>489</v>
      </c>
      <c r="AP9" s="290" t="s">
        <v>518</v>
      </c>
      <c r="AQ9" s="217" t="s">
        <v>487</v>
      </c>
      <c r="AR9" s="218" t="s">
        <v>489</v>
      </c>
      <c r="AS9" s="290" t="s">
        <v>518</v>
      </c>
      <c r="AT9" s="217" t="s">
        <v>487</v>
      </c>
      <c r="AU9" s="218" t="s">
        <v>489</v>
      </c>
      <c r="AV9" s="290" t="s">
        <v>518</v>
      </c>
      <c r="AW9" s="217" t="s">
        <v>487</v>
      </c>
      <c r="AX9" s="218" t="s">
        <v>489</v>
      </c>
      <c r="AY9" s="290" t="s">
        <v>518</v>
      </c>
      <c r="AZ9" s="217" t="s">
        <v>487</v>
      </c>
      <c r="BA9" s="218" t="s">
        <v>489</v>
      </c>
      <c r="BB9" s="290" t="s">
        <v>518</v>
      </c>
      <c r="BC9" s="217" t="s">
        <v>487</v>
      </c>
      <c r="BD9" s="218" t="s">
        <v>489</v>
      </c>
      <c r="BE9" s="290" t="s">
        <v>518</v>
      </c>
      <c r="BF9" s="217" t="s">
        <v>487</v>
      </c>
      <c r="BG9" s="218" t="s">
        <v>489</v>
      </c>
      <c r="BH9" s="290" t="s">
        <v>518</v>
      </c>
      <c r="BI9" s="217" t="s">
        <v>487</v>
      </c>
      <c r="BJ9" s="218" t="s">
        <v>489</v>
      </c>
    </row>
    <row r="10" spans="1:83" ht="14.1" customHeight="1" x14ac:dyDescent="0.2">
      <c r="A10" s="282" t="s">
        <v>16</v>
      </c>
      <c r="B10" s="298" t="s">
        <v>560</v>
      </c>
      <c r="C10" s="238">
        <v>218520239</v>
      </c>
      <c r="D10" s="239">
        <v>184226332</v>
      </c>
      <c r="E10" s="283">
        <v>84.306301715146844</v>
      </c>
      <c r="F10" s="238">
        <v>375638170</v>
      </c>
      <c r="G10" s="239">
        <v>262901634</v>
      </c>
      <c r="H10" s="283">
        <v>69.987997758587738</v>
      </c>
      <c r="I10" s="238">
        <v>231712950</v>
      </c>
      <c r="J10" s="239">
        <v>227684209</v>
      </c>
      <c r="K10" s="283">
        <v>98.261322468165886</v>
      </c>
      <c r="L10" s="238">
        <v>378473006.5</v>
      </c>
      <c r="M10" s="239">
        <v>269954508</v>
      </c>
      <c r="N10" s="283">
        <v>71.327281830864209</v>
      </c>
      <c r="O10" s="238">
        <v>373254775.40000004</v>
      </c>
      <c r="P10" s="239">
        <v>341072631</v>
      </c>
      <c r="Q10" s="283">
        <v>91.37796847595267</v>
      </c>
      <c r="R10" s="238">
        <v>347014129</v>
      </c>
      <c r="S10" s="239">
        <v>342218466</v>
      </c>
      <c r="T10" s="283">
        <v>98.618020824160737</v>
      </c>
      <c r="U10" s="238">
        <v>340923757</v>
      </c>
      <c r="V10" s="239">
        <v>332691986</v>
      </c>
      <c r="W10" s="283">
        <v>97.585451048516987</v>
      </c>
      <c r="X10" s="238">
        <v>337918896</v>
      </c>
      <c r="Y10" s="239">
        <v>315844295</v>
      </c>
      <c r="Z10" s="283">
        <v>93.467485464322777</v>
      </c>
      <c r="AA10" s="238">
        <v>392837512</v>
      </c>
      <c r="AB10" s="239">
        <v>339372129.60000002</v>
      </c>
      <c r="AC10" s="283">
        <v>86.38994984776302</v>
      </c>
      <c r="AD10" s="238">
        <v>381394040</v>
      </c>
      <c r="AE10" s="239">
        <v>378512746</v>
      </c>
      <c r="AF10" s="283">
        <v>99.244536175761951</v>
      </c>
      <c r="AG10" s="238">
        <v>421690609</v>
      </c>
      <c r="AH10" s="239">
        <v>802998341</v>
      </c>
      <c r="AI10" s="283">
        <v>190.42357687410583</v>
      </c>
      <c r="AJ10" s="238">
        <v>601701861.85899997</v>
      </c>
      <c r="AK10" s="239">
        <v>573584723.46599996</v>
      </c>
      <c r="AL10" s="283">
        <v>95.327064751614671</v>
      </c>
      <c r="AM10" s="238">
        <v>525178668</v>
      </c>
      <c r="AN10" s="239">
        <v>529044144</v>
      </c>
      <c r="AO10" s="283">
        <v>100.73603065690398</v>
      </c>
      <c r="AP10" s="238">
        <v>525178668</v>
      </c>
      <c r="AQ10" s="239">
        <v>529044144</v>
      </c>
      <c r="AR10" s="283">
        <v>100.73603065690398</v>
      </c>
      <c r="AS10" s="238">
        <v>501660199</v>
      </c>
      <c r="AT10" s="239">
        <v>506052050</v>
      </c>
      <c r="AU10" s="283">
        <v>100.87546331336523</v>
      </c>
      <c r="AV10" s="238">
        <v>581489441</v>
      </c>
      <c r="AW10" s="239">
        <v>360705617</v>
      </c>
      <c r="AX10" s="283">
        <v>62.031327065834027</v>
      </c>
      <c r="AY10" s="238">
        <v>625476207.62600005</v>
      </c>
      <c r="AZ10" s="239">
        <v>762667848.727</v>
      </c>
      <c r="BA10" s="283">
        <v>121.93395039304724</v>
      </c>
      <c r="BB10" s="238">
        <v>572492003.52100003</v>
      </c>
      <c r="BC10" s="239">
        <v>711826836.55999994</v>
      </c>
      <c r="BD10" s="283">
        <v>124.33830205174017</v>
      </c>
      <c r="BE10" s="238">
        <v>494312798.95700002</v>
      </c>
      <c r="BF10" s="239">
        <v>686782594.85800004</v>
      </c>
      <c r="BG10" s="283">
        <v>138.93684248255585</v>
      </c>
      <c r="BH10" s="238">
        <v>439444313.78600001</v>
      </c>
      <c r="BI10" s="239">
        <v>624132087.34422004</v>
      </c>
      <c r="BJ10" s="283">
        <v>142.02757158627361</v>
      </c>
    </row>
    <row r="11" spans="1:83" ht="14.1" customHeight="1" x14ac:dyDescent="0.2">
      <c r="A11" s="256" t="s">
        <v>37</v>
      </c>
      <c r="B11" s="301" t="s">
        <v>562</v>
      </c>
      <c r="C11" s="240">
        <v>218520239</v>
      </c>
      <c r="D11" s="241">
        <v>184226332</v>
      </c>
      <c r="E11" s="281">
        <v>84.306301715146844</v>
      </c>
      <c r="F11" s="240">
        <v>375638170</v>
      </c>
      <c r="G11" s="241">
        <v>262901634</v>
      </c>
      <c r="H11" s="281">
        <v>69.987997758587738</v>
      </c>
      <c r="I11" s="240">
        <v>231712950</v>
      </c>
      <c r="J11" s="241">
        <v>227684209</v>
      </c>
      <c r="K11" s="281">
        <v>98.261322468165886</v>
      </c>
      <c r="L11" s="240">
        <v>378473006.5</v>
      </c>
      <c r="M11" s="241">
        <v>269954508</v>
      </c>
      <c r="N11" s="281">
        <v>71.327281830864209</v>
      </c>
      <c r="O11" s="240">
        <v>373254775.40000004</v>
      </c>
      <c r="P11" s="241">
        <v>341072631</v>
      </c>
      <c r="Q11" s="281">
        <v>91.37796847595267</v>
      </c>
      <c r="R11" s="240">
        <v>347014129</v>
      </c>
      <c r="S11" s="241">
        <v>342218466</v>
      </c>
      <c r="T11" s="281">
        <v>98.618020824160737</v>
      </c>
      <c r="U11" s="240">
        <v>340923757</v>
      </c>
      <c r="V11" s="241">
        <v>332691986</v>
      </c>
      <c r="W11" s="281">
        <v>97.585451048516987</v>
      </c>
      <c r="X11" s="240">
        <v>337918896</v>
      </c>
      <c r="Y11" s="241">
        <v>315844295</v>
      </c>
      <c r="Z11" s="281">
        <v>93.467485464322777</v>
      </c>
      <c r="AA11" s="240">
        <v>392837512</v>
      </c>
      <c r="AB11" s="241">
        <v>339372129.60000002</v>
      </c>
      <c r="AC11" s="281">
        <v>86.38994984776302</v>
      </c>
      <c r="AD11" s="240">
        <v>381394040</v>
      </c>
      <c r="AE11" s="241">
        <v>378512746</v>
      </c>
      <c r="AF11" s="281">
        <v>99.244536175761951</v>
      </c>
      <c r="AG11" s="240">
        <v>421690609</v>
      </c>
      <c r="AH11" s="241">
        <v>802998341</v>
      </c>
      <c r="AI11" s="281">
        <v>190.42357687410583</v>
      </c>
      <c r="AJ11" s="240">
        <v>601701861.85899997</v>
      </c>
      <c r="AK11" s="241">
        <v>573584723.46599996</v>
      </c>
      <c r="AL11" s="281">
        <v>95.327064751614671</v>
      </c>
      <c r="AM11" s="240">
        <v>525173668</v>
      </c>
      <c r="AN11" s="241">
        <v>528858479</v>
      </c>
      <c r="AO11" s="281">
        <v>100.7016366631695</v>
      </c>
      <c r="AP11" s="240">
        <v>525173668</v>
      </c>
      <c r="AQ11" s="241">
        <v>528858479</v>
      </c>
      <c r="AR11" s="281">
        <v>100.7016366631695</v>
      </c>
      <c r="AS11" s="240">
        <v>501660199</v>
      </c>
      <c r="AT11" s="241">
        <v>506052050</v>
      </c>
      <c r="AU11" s="281">
        <v>100.87546331336523</v>
      </c>
      <c r="AV11" s="240">
        <v>581489441</v>
      </c>
      <c r="AW11" s="241">
        <v>360705617</v>
      </c>
      <c r="AX11" s="281">
        <v>62.031327065834027</v>
      </c>
      <c r="AY11" s="240">
        <v>625476207.62600005</v>
      </c>
      <c r="AZ11" s="241">
        <v>762667848.727</v>
      </c>
      <c r="BA11" s="281">
        <v>121.93395039304724</v>
      </c>
      <c r="BB11" s="240">
        <v>572492003.52100003</v>
      </c>
      <c r="BC11" s="241">
        <v>711826836.55999994</v>
      </c>
      <c r="BD11" s="281">
        <v>124.33830205174017</v>
      </c>
      <c r="BE11" s="240">
        <v>494312798.95700002</v>
      </c>
      <c r="BF11" s="241">
        <v>686782594.85800004</v>
      </c>
      <c r="BG11" s="281">
        <v>138.93684248255585</v>
      </c>
      <c r="BH11" s="240">
        <v>439444313.78600001</v>
      </c>
      <c r="BI11" s="241">
        <v>622249299.50922</v>
      </c>
      <c r="BJ11" s="281">
        <v>141.59912416394175</v>
      </c>
    </row>
    <row r="12" spans="1:83" ht="14.1" customHeight="1" x14ac:dyDescent="0.2">
      <c r="A12" s="259" t="s">
        <v>65</v>
      </c>
      <c r="B12" s="276" t="s">
        <v>66</v>
      </c>
      <c r="C12" s="234">
        <v>5879945</v>
      </c>
      <c r="D12" s="232">
        <v>7913523</v>
      </c>
      <c r="E12" s="235">
        <v>134.58498336293962</v>
      </c>
      <c r="F12" s="234">
        <v>35274732</v>
      </c>
      <c r="G12" s="232">
        <v>26725296</v>
      </c>
      <c r="H12" s="235">
        <v>75.763285742326829</v>
      </c>
      <c r="I12" s="234">
        <v>30632722</v>
      </c>
      <c r="J12" s="232">
        <v>23224017</v>
      </c>
      <c r="K12" s="235">
        <v>75.814408526934045</v>
      </c>
      <c r="L12" s="234">
        <v>30875091</v>
      </c>
      <c r="M12" s="232">
        <v>19340522</v>
      </c>
      <c r="N12" s="235">
        <v>62.641182174977232</v>
      </c>
      <c r="O12" s="234">
        <v>19902324.899999999</v>
      </c>
      <c r="P12" s="232">
        <v>19099745</v>
      </c>
      <c r="Q12" s="235">
        <v>95.967406300356402</v>
      </c>
      <c r="R12" s="234">
        <v>58981736</v>
      </c>
      <c r="S12" s="232">
        <v>69601909</v>
      </c>
      <c r="T12" s="235">
        <v>118.00586710435243</v>
      </c>
      <c r="U12" s="234">
        <v>65659283</v>
      </c>
      <c r="V12" s="232">
        <v>58785288</v>
      </c>
      <c r="W12" s="235">
        <v>89.530810136930668</v>
      </c>
      <c r="X12" s="234">
        <v>58796586</v>
      </c>
      <c r="Y12" s="232">
        <v>56485280</v>
      </c>
      <c r="Z12" s="235">
        <v>96.068979243114555</v>
      </c>
      <c r="AA12" s="234">
        <v>61704264</v>
      </c>
      <c r="AB12" s="232">
        <v>48194173.399999999</v>
      </c>
      <c r="AC12" s="235">
        <v>78.105094001283277</v>
      </c>
      <c r="AD12" s="234">
        <v>298355</v>
      </c>
      <c r="AE12" s="232">
        <v>598244</v>
      </c>
      <c r="AF12" s="235">
        <v>200.5141526034422</v>
      </c>
      <c r="AG12" s="234">
        <v>638575</v>
      </c>
      <c r="AH12" s="232">
        <v>878695</v>
      </c>
      <c r="AI12" s="235">
        <v>137.6024742590925</v>
      </c>
      <c r="AJ12" s="234">
        <v>685984</v>
      </c>
      <c r="AK12" s="232">
        <v>771743.47199999995</v>
      </c>
      <c r="AL12" s="235">
        <v>112.50167234221206</v>
      </c>
      <c r="AM12" s="234">
        <v>715680</v>
      </c>
      <c r="AN12" s="232">
        <v>1105850</v>
      </c>
      <c r="AO12" s="235">
        <v>154.51738207019895</v>
      </c>
      <c r="AP12" s="234">
        <v>715680</v>
      </c>
      <c r="AQ12" s="232">
        <v>1105850</v>
      </c>
      <c r="AR12" s="235">
        <v>154.51738207019895</v>
      </c>
      <c r="AS12" s="234">
        <v>1091000</v>
      </c>
      <c r="AT12" s="232">
        <v>2097694</v>
      </c>
      <c r="AU12" s="235">
        <v>192.27259395050413</v>
      </c>
      <c r="AV12" s="234">
        <v>1331075</v>
      </c>
      <c r="AW12" s="232">
        <v>1442402</v>
      </c>
      <c r="AX12" s="235">
        <v>108.36369100163401</v>
      </c>
      <c r="AY12" s="234">
        <v>1350694</v>
      </c>
      <c r="AZ12" s="232">
        <v>1842240.774</v>
      </c>
      <c r="BA12" s="235">
        <v>136.39216388019787</v>
      </c>
      <c r="BB12" s="234">
        <v>1631338</v>
      </c>
      <c r="BC12" s="232">
        <v>2475704.9879999999</v>
      </c>
      <c r="BD12" s="235">
        <v>151.75916873143393</v>
      </c>
      <c r="BE12" s="234">
        <v>1666472</v>
      </c>
      <c r="BF12" s="232">
        <v>2136491.0819999999</v>
      </c>
      <c r="BG12" s="235">
        <v>128.20443919849836</v>
      </c>
      <c r="BH12" s="234">
        <v>2236088</v>
      </c>
      <c r="BI12" s="232">
        <v>2424205.5869999998</v>
      </c>
      <c r="BJ12" s="235">
        <v>108.41279891489064</v>
      </c>
    </row>
    <row r="13" spans="1:83" ht="14.1" customHeight="1" x14ac:dyDescent="0.2">
      <c r="A13" s="259" t="s">
        <v>67</v>
      </c>
      <c r="B13" s="276" t="s">
        <v>68</v>
      </c>
      <c r="C13" s="234">
        <v>70487823</v>
      </c>
      <c r="D13" s="232">
        <v>58126880</v>
      </c>
      <c r="E13" s="235">
        <v>82.463718591507643</v>
      </c>
      <c r="F13" s="234">
        <v>22998256</v>
      </c>
      <c r="G13" s="232">
        <v>24557537</v>
      </c>
      <c r="H13" s="235">
        <v>106.77999670931571</v>
      </c>
      <c r="I13" s="234">
        <v>27126388</v>
      </c>
      <c r="J13" s="232">
        <v>27154986</v>
      </c>
      <c r="K13" s="235">
        <v>100.10542502009483</v>
      </c>
      <c r="L13" s="234">
        <v>111515238</v>
      </c>
      <c r="M13" s="232">
        <v>69550227</v>
      </c>
      <c r="N13" s="235">
        <v>62.368361712145557</v>
      </c>
      <c r="O13" s="234">
        <v>34528631.5</v>
      </c>
      <c r="P13" s="232">
        <v>33416626</v>
      </c>
      <c r="Q13" s="235">
        <v>96.77946836670894</v>
      </c>
      <c r="R13" s="234">
        <v>57595945</v>
      </c>
      <c r="S13" s="232">
        <v>44128593</v>
      </c>
      <c r="T13" s="235">
        <v>76.6175344462184</v>
      </c>
      <c r="U13" s="234">
        <v>63036749</v>
      </c>
      <c r="V13" s="232">
        <v>55073471</v>
      </c>
      <c r="W13" s="235">
        <v>87.367245096983027</v>
      </c>
      <c r="X13" s="234">
        <v>74429341</v>
      </c>
      <c r="Y13" s="232">
        <v>66533723</v>
      </c>
      <c r="Z13" s="235">
        <v>89.391793755099897</v>
      </c>
      <c r="AA13" s="234">
        <v>136167731</v>
      </c>
      <c r="AB13" s="232">
        <v>105044906.2</v>
      </c>
      <c r="AC13" s="235">
        <v>77.143758971793403</v>
      </c>
      <c r="AD13" s="234">
        <v>125624684</v>
      </c>
      <c r="AE13" s="232">
        <v>104254491</v>
      </c>
      <c r="AF13" s="235">
        <v>82.988858304312231</v>
      </c>
      <c r="AG13" s="234">
        <v>114012580</v>
      </c>
      <c r="AH13" s="232">
        <v>105764411</v>
      </c>
      <c r="AI13" s="235">
        <v>92.765562361627104</v>
      </c>
      <c r="AJ13" s="234">
        <v>251454701.36500001</v>
      </c>
      <c r="AK13" s="232">
        <v>226302989.70899999</v>
      </c>
      <c r="AL13" s="235">
        <v>89.997517835432731</v>
      </c>
      <c r="AM13" s="234">
        <v>98205424</v>
      </c>
      <c r="AN13" s="232">
        <v>102703234</v>
      </c>
      <c r="AO13" s="235">
        <v>104.58000160968706</v>
      </c>
      <c r="AP13" s="234">
        <v>98205424</v>
      </c>
      <c r="AQ13" s="232">
        <v>102703234</v>
      </c>
      <c r="AR13" s="235">
        <v>104.58000160968706</v>
      </c>
      <c r="AS13" s="234">
        <v>74450700</v>
      </c>
      <c r="AT13" s="232">
        <v>70761248</v>
      </c>
      <c r="AU13" s="235">
        <v>95.044436116786002</v>
      </c>
      <c r="AV13" s="234">
        <v>141218075</v>
      </c>
      <c r="AW13" s="232">
        <v>97029028</v>
      </c>
      <c r="AX13" s="235">
        <v>68.708646538341497</v>
      </c>
      <c r="AY13" s="234">
        <v>356167780.57300001</v>
      </c>
      <c r="AZ13" s="232">
        <v>361520361.87</v>
      </c>
      <c r="BA13" s="235">
        <v>101.50282579979266</v>
      </c>
      <c r="BB13" s="234">
        <v>178571117.521</v>
      </c>
      <c r="BC13" s="232">
        <v>189820547.18000001</v>
      </c>
      <c r="BD13" s="235">
        <v>106.2996915823619</v>
      </c>
      <c r="BE13" s="234">
        <v>168276798.93900001</v>
      </c>
      <c r="BF13" s="232">
        <v>164275786.49599999</v>
      </c>
      <c r="BG13" s="235">
        <v>97.622362400386294</v>
      </c>
      <c r="BH13" s="234">
        <v>98410806.084000006</v>
      </c>
      <c r="BI13" s="232">
        <v>83474524.968999997</v>
      </c>
      <c r="BJ13" s="235">
        <v>84.822519284873124</v>
      </c>
    </row>
    <row r="14" spans="1:83" ht="14.1" customHeight="1" x14ac:dyDescent="0.2">
      <c r="A14" s="259" t="s">
        <v>99</v>
      </c>
      <c r="B14" s="276" t="s">
        <v>100</v>
      </c>
      <c r="C14" s="234">
        <v>57531879</v>
      </c>
      <c r="D14" s="232">
        <v>38683641</v>
      </c>
      <c r="E14" s="235">
        <v>67.238619131490566</v>
      </c>
      <c r="F14" s="234">
        <v>212695991</v>
      </c>
      <c r="G14" s="232">
        <v>113606982</v>
      </c>
      <c r="H14" s="235">
        <v>53.412845943109474</v>
      </c>
      <c r="I14" s="234">
        <v>64236883</v>
      </c>
      <c r="J14" s="232">
        <v>60608943</v>
      </c>
      <c r="K14" s="235">
        <v>94.35224775772511</v>
      </c>
      <c r="L14" s="234">
        <v>96520533.200000003</v>
      </c>
      <c r="M14" s="232">
        <v>56038930</v>
      </c>
      <c r="N14" s="235">
        <v>58.059076283677221</v>
      </c>
      <c r="O14" s="234">
        <v>141197625.5</v>
      </c>
      <c r="P14" s="232">
        <v>124411930</v>
      </c>
      <c r="Q14" s="235">
        <v>88.111913751694075</v>
      </c>
      <c r="R14" s="234">
        <v>61393471</v>
      </c>
      <c r="S14" s="232">
        <v>62086294</v>
      </c>
      <c r="T14" s="235">
        <v>101.12849622071376</v>
      </c>
      <c r="U14" s="234">
        <v>42338589</v>
      </c>
      <c r="V14" s="232">
        <v>45251463</v>
      </c>
      <c r="W14" s="235">
        <v>106.87995058125344</v>
      </c>
      <c r="X14" s="234">
        <v>37146425</v>
      </c>
      <c r="Y14" s="232">
        <v>39125148</v>
      </c>
      <c r="Z14" s="235">
        <v>105.32681947186036</v>
      </c>
      <c r="AA14" s="234">
        <v>43374699</v>
      </c>
      <c r="AB14" s="232">
        <v>33129600.800000001</v>
      </c>
      <c r="AC14" s="235">
        <v>76.380013150062439</v>
      </c>
      <c r="AD14" s="234">
        <v>72228073</v>
      </c>
      <c r="AE14" s="232">
        <v>88029350</v>
      </c>
      <c r="AF14" s="235">
        <v>121.87691896473549</v>
      </c>
      <c r="AG14" s="234">
        <v>109875790</v>
      </c>
      <c r="AH14" s="232">
        <v>501297797</v>
      </c>
      <c r="AI14" s="235">
        <v>456.24044841907391</v>
      </c>
      <c r="AJ14" s="234">
        <v>143734476.49399999</v>
      </c>
      <c r="AK14" s="232">
        <v>148616293.35600001</v>
      </c>
      <c r="AL14" s="235">
        <v>103.3964132900319</v>
      </c>
      <c r="AM14" s="234">
        <v>149034493</v>
      </c>
      <c r="AN14" s="232">
        <v>118217636</v>
      </c>
      <c r="AO14" s="235">
        <v>79.322332448233979</v>
      </c>
      <c r="AP14" s="234">
        <v>149034493</v>
      </c>
      <c r="AQ14" s="232">
        <v>118217636</v>
      </c>
      <c r="AR14" s="235">
        <v>79.322332448233979</v>
      </c>
      <c r="AS14" s="234">
        <v>117710895</v>
      </c>
      <c r="AT14" s="232">
        <v>97566012</v>
      </c>
      <c r="AU14" s="235">
        <v>82.886135561198486</v>
      </c>
      <c r="AV14" s="234">
        <v>216221191</v>
      </c>
      <c r="AW14" s="232">
        <v>14433821</v>
      </c>
      <c r="AX14" s="235">
        <v>6.675488620354515</v>
      </c>
      <c r="AY14" s="234">
        <v>39093297.053000003</v>
      </c>
      <c r="AZ14" s="232">
        <v>165179583.22799999</v>
      </c>
      <c r="BA14" s="235">
        <v>422.52661115807359</v>
      </c>
      <c r="BB14" s="234">
        <v>174178296</v>
      </c>
      <c r="BC14" s="232">
        <v>231663815.55599999</v>
      </c>
      <c r="BD14" s="235">
        <v>133.00383622767785</v>
      </c>
      <c r="BE14" s="234">
        <v>81528237</v>
      </c>
      <c r="BF14" s="232">
        <v>129665595.395</v>
      </c>
      <c r="BG14" s="235">
        <v>159.04378674961413</v>
      </c>
      <c r="BH14" s="234">
        <v>29775872</v>
      </c>
      <c r="BI14" s="232">
        <v>29141878.886</v>
      </c>
      <c r="BJ14" s="235">
        <v>97.870782377087068</v>
      </c>
    </row>
    <row r="15" spans="1:83" ht="14.1" customHeight="1" x14ac:dyDescent="0.2">
      <c r="A15" s="259" t="s">
        <v>112</v>
      </c>
      <c r="B15" s="276" t="s">
        <v>113</v>
      </c>
      <c r="C15" s="234">
        <v>55187713</v>
      </c>
      <c r="D15" s="232">
        <v>54094548</v>
      </c>
      <c r="E15" s="235">
        <v>98.019187713033148</v>
      </c>
      <c r="F15" s="234">
        <v>71683576</v>
      </c>
      <c r="G15" s="232">
        <v>63526475</v>
      </c>
      <c r="H15" s="235">
        <v>88.620683488223293</v>
      </c>
      <c r="I15" s="234">
        <v>72649892</v>
      </c>
      <c r="J15" s="232">
        <v>72913434</v>
      </c>
      <c r="K15" s="235">
        <v>100.36275621717373</v>
      </c>
      <c r="L15" s="234">
        <v>85721093.299999997</v>
      </c>
      <c r="M15" s="232">
        <v>80633305</v>
      </c>
      <c r="N15" s="235">
        <v>94.064718374281398</v>
      </c>
      <c r="O15" s="234">
        <v>102541180.2</v>
      </c>
      <c r="P15" s="232">
        <v>90279176</v>
      </c>
      <c r="Q15" s="235">
        <v>88.041873346801992</v>
      </c>
      <c r="R15" s="234">
        <v>103464867</v>
      </c>
      <c r="S15" s="232">
        <v>98196189</v>
      </c>
      <c r="T15" s="235">
        <v>94.907761298335217</v>
      </c>
      <c r="U15" s="234">
        <v>110975071</v>
      </c>
      <c r="V15" s="232">
        <v>110790210</v>
      </c>
      <c r="W15" s="235">
        <v>99.833421147349384</v>
      </c>
      <c r="X15" s="234">
        <v>119759570</v>
      </c>
      <c r="Y15" s="232">
        <v>117834261</v>
      </c>
      <c r="Z15" s="235">
        <v>98.392354782168979</v>
      </c>
      <c r="AA15" s="234">
        <v>136922174</v>
      </c>
      <c r="AB15" s="232">
        <v>133426250.59999999</v>
      </c>
      <c r="AC15" s="235">
        <v>97.446780679950336</v>
      </c>
      <c r="AD15" s="234">
        <v>151630559</v>
      </c>
      <c r="AE15" s="232">
        <v>149909679</v>
      </c>
      <c r="AF15" s="235">
        <v>98.86508365375083</v>
      </c>
      <c r="AG15" s="234">
        <v>164609633</v>
      </c>
      <c r="AH15" s="232">
        <v>150394441</v>
      </c>
      <c r="AI15" s="235">
        <v>91.364301261761511</v>
      </c>
      <c r="AJ15" s="234">
        <v>162865546</v>
      </c>
      <c r="AK15" s="232">
        <v>153728793.45699999</v>
      </c>
      <c r="AL15" s="235">
        <v>94.390002816802024</v>
      </c>
      <c r="AM15" s="234">
        <v>172329000</v>
      </c>
      <c r="AN15" s="232">
        <v>175649002</v>
      </c>
      <c r="AO15" s="235">
        <v>101.9265486366195</v>
      </c>
      <c r="AP15" s="234">
        <v>172329000</v>
      </c>
      <c r="AQ15" s="232">
        <v>175649002</v>
      </c>
      <c r="AR15" s="235">
        <v>101.9265486366195</v>
      </c>
      <c r="AS15" s="234">
        <v>186407945</v>
      </c>
      <c r="AT15" s="232">
        <v>196259348</v>
      </c>
      <c r="AU15" s="235">
        <v>105.28486218760686</v>
      </c>
      <c r="AV15" s="234">
        <v>200712191</v>
      </c>
      <c r="AW15" s="232">
        <v>193414500</v>
      </c>
      <c r="AX15" s="235">
        <v>96.364101769981687</v>
      </c>
      <c r="AY15" s="234">
        <v>185472137</v>
      </c>
      <c r="AZ15" s="232">
        <v>185005905.39300001</v>
      </c>
      <c r="BA15" s="235">
        <v>99.748624448641579</v>
      </c>
      <c r="BB15" s="234">
        <v>189064348</v>
      </c>
      <c r="BC15" s="232">
        <v>203979198.52399999</v>
      </c>
      <c r="BD15" s="235">
        <v>107.8887694490132</v>
      </c>
      <c r="BE15" s="234">
        <v>200051392</v>
      </c>
      <c r="BF15" s="232">
        <v>231783456.514</v>
      </c>
      <c r="BG15" s="235">
        <v>115.86195636869149</v>
      </c>
      <c r="BH15" s="234">
        <v>219600931.70199999</v>
      </c>
      <c r="BI15" s="232">
        <v>265384921.07300001</v>
      </c>
      <c r="BJ15" s="235">
        <v>120.84872273362176</v>
      </c>
    </row>
    <row r="16" spans="1:83" ht="14.1" customHeight="1" x14ac:dyDescent="0.2">
      <c r="A16" s="272" t="s">
        <v>139</v>
      </c>
      <c r="B16" s="277" t="s">
        <v>140</v>
      </c>
      <c r="C16" s="234">
        <v>0</v>
      </c>
      <c r="D16" s="232">
        <v>0</v>
      </c>
      <c r="E16" s="185">
        <v>0</v>
      </c>
      <c r="F16" s="234">
        <v>0</v>
      </c>
      <c r="G16" s="232">
        <v>0</v>
      </c>
      <c r="H16" s="185">
        <v>0</v>
      </c>
      <c r="I16" s="234">
        <v>0</v>
      </c>
      <c r="J16" s="232">
        <v>0</v>
      </c>
      <c r="K16" s="185">
        <v>0</v>
      </c>
      <c r="L16" s="234">
        <v>0</v>
      </c>
      <c r="M16" s="232">
        <v>0</v>
      </c>
      <c r="N16" s="185">
        <v>0</v>
      </c>
      <c r="O16" s="234">
        <v>0</v>
      </c>
      <c r="P16" s="232">
        <v>0</v>
      </c>
      <c r="Q16" s="185">
        <v>0</v>
      </c>
      <c r="R16" s="234">
        <v>0</v>
      </c>
      <c r="S16" s="232">
        <v>0</v>
      </c>
      <c r="T16" s="185">
        <v>0</v>
      </c>
      <c r="U16" s="234">
        <v>0</v>
      </c>
      <c r="V16" s="232">
        <v>0</v>
      </c>
      <c r="W16" s="185">
        <v>0</v>
      </c>
      <c r="X16" s="234">
        <v>0</v>
      </c>
      <c r="Y16" s="232">
        <v>0</v>
      </c>
      <c r="Z16" s="185">
        <v>0</v>
      </c>
      <c r="AA16" s="234">
        <v>1420013</v>
      </c>
      <c r="AB16" s="232">
        <v>1137692.3</v>
      </c>
      <c r="AC16" s="185">
        <v>80.118442577638376</v>
      </c>
      <c r="AD16" s="234">
        <v>0</v>
      </c>
      <c r="AE16" s="232">
        <v>0</v>
      </c>
      <c r="AF16" s="185">
        <v>0</v>
      </c>
      <c r="AG16" s="234">
        <v>0</v>
      </c>
      <c r="AH16" s="232">
        <v>0</v>
      </c>
      <c r="AI16" s="185">
        <v>0</v>
      </c>
      <c r="AJ16" s="234">
        <v>0</v>
      </c>
      <c r="AK16" s="232">
        <v>0</v>
      </c>
      <c r="AL16" s="185">
        <v>0</v>
      </c>
      <c r="AM16" s="234">
        <v>0</v>
      </c>
      <c r="AN16" s="232">
        <v>0</v>
      </c>
      <c r="AO16" s="185">
        <v>0</v>
      </c>
      <c r="AP16" s="234">
        <v>0</v>
      </c>
      <c r="AQ16" s="232">
        <v>0</v>
      </c>
      <c r="AR16" s="185">
        <v>0</v>
      </c>
      <c r="AS16" s="234">
        <v>0</v>
      </c>
      <c r="AT16" s="232">
        <v>0</v>
      </c>
      <c r="AU16" s="185">
        <v>0</v>
      </c>
      <c r="AV16" s="234">
        <v>0</v>
      </c>
      <c r="AW16" s="232">
        <v>0</v>
      </c>
      <c r="AX16" s="185">
        <v>0</v>
      </c>
      <c r="AY16" s="234">
        <v>0</v>
      </c>
      <c r="AZ16" s="232">
        <v>0</v>
      </c>
      <c r="BA16" s="185">
        <v>0</v>
      </c>
      <c r="BB16" s="234">
        <v>8000000</v>
      </c>
      <c r="BC16" s="232">
        <v>40280703.810999997</v>
      </c>
      <c r="BD16" s="185">
        <v>503.50879763749992</v>
      </c>
      <c r="BE16" s="234">
        <v>21700000</v>
      </c>
      <c r="BF16" s="232">
        <v>133799175.88500001</v>
      </c>
      <c r="BG16" s="185">
        <v>616.58606398617519</v>
      </c>
      <c r="BH16" s="234">
        <v>1026595</v>
      </c>
      <c r="BI16" s="232">
        <v>1735871.7760000001</v>
      </c>
      <c r="BJ16" s="185">
        <v>169.09022311622402</v>
      </c>
    </row>
    <row r="17" spans="1:62" ht="14.1" customHeight="1" x14ac:dyDescent="0.2">
      <c r="A17" s="272" t="s">
        <v>141</v>
      </c>
      <c r="B17" s="277" t="s">
        <v>389</v>
      </c>
      <c r="C17" s="234">
        <v>0</v>
      </c>
      <c r="D17" s="232">
        <v>0</v>
      </c>
      <c r="E17" s="185">
        <v>0</v>
      </c>
      <c r="F17" s="234">
        <v>0</v>
      </c>
      <c r="G17" s="232">
        <v>0</v>
      </c>
      <c r="H17" s="185">
        <v>0</v>
      </c>
      <c r="I17" s="234">
        <v>0</v>
      </c>
      <c r="J17" s="232">
        <v>0</v>
      </c>
      <c r="K17" s="185">
        <v>0</v>
      </c>
      <c r="L17" s="234">
        <v>0</v>
      </c>
      <c r="M17" s="232">
        <v>0</v>
      </c>
      <c r="N17" s="185">
        <v>0</v>
      </c>
      <c r="O17" s="234">
        <v>0</v>
      </c>
      <c r="P17" s="232">
        <v>0</v>
      </c>
      <c r="Q17" s="185">
        <v>0</v>
      </c>
      <c r="R17" s="234">
        <v>0</v>
      </c>
      <c r="S17" s="232">
        <v>0</v>
      </c>
      <c r="T17" s="185">
        <v>0</v>
      </c>
      <c r="U17" s="234">
        <v>0</v>
      </c>
      <c r="V17" s="232">
        <v>0</v>
      </c>
      <c r="W17" s="185">
        <v>0</v>
      </c>
      <c r="X17" s="234">
        <v>0</v>
      </c>
      <c r="Y17" s="232">
        <v>0</v>
      </c>
      <c r="Z17" s="185">
        <v>0</v>
      </c>
      <c r="AA17" s="234">
        <v>1005095</v>
      </c>
      <c r="AB17" s="232">
        <v>1527510.1</v>
      </c>
      <c r="AC17" s="185">
        <v>151.97668877071322</v>
      </c>
      <c r="AD17" s="234">
        <v>0</v>
      </c>
      <c r="AE17" s="232">
        <v>0</v>
      </c>
      <c r="AF17" s="185">
        <v>0</v>
      </c>
      <c r="AG17" s="234">
        <v>0</v>
      </c>
      <c r="AH17" s="232">
        <v>0</v>
      </c>
      <c r="AI17" s="185">
        <v>0</v>
      </c>
      <c r="AJ17" s="234">
        <v>0</v>
      </c>
      <c r="AK17" s="232">
        <v>0</v>
      </c>
      <c r="AL17" s="185">
        <v>0</v>
      </c>
      <c r="AM17" s="234">
        <v>0</v>
      </c>
      <c r="AN17" s="232">
        <v>0</v>
      </c>
      <c r="AO17" s="185">
        <v>0</v>
      </c>
      <c r="AP17" s="234">
        <v>0</v>
      </c>
      <c r="AQ17" s="232">
        <v>0</v>
      </c>
      <c r="AR17" s="185">
        <v>0</v>
      </c>
      <c r="AS17" s="234">
        <v>0</v>
      </c>
      <c r="AT17" s="232">
        <v>0</v>
      </c>
      <c r="AU17" s="185">
        <v>0</v>
      </c>
      <c r="AV17" s="234">
        <v>0</v>
      </c>
      <c r="AW17" s="232">
        <v>0</v>
      </c>
      <c r="AX17" s="185">
        <v>0</v>
      </c>
      <c r="AY17" s="234">
        <v>0</v>
      </c>
      <c r="AZ17" s="232">
        <v>0</v>
      </c>
      <c r="BA17" s="185">
        <v>0</v>
      </c>
      <c r="BB17" s="234">
        <v>0</v>
      </c>
      <c r="BC17" s="232">
        <v>0</v>
      </c>
      <c r="BD17" s="185">
        <v>0</v>
      </c>
      <c r="BE17" s="234">
        <v>0</v>
      </c>
      <c r="BF17" s="232">
        <v>0</v>
      </c>
      <c r="BG17" s="185">
        <v>0</v>
      </c>
      <c r="BH17" s="234">
        <v>0</v>
      </c>
      <c r="BI17" s="232">
        <v>0</v>
      </c>
      <c r="BJ17" s="185">
        <v>0</v>
      </c>
    </row>
    <row r="18" spans="1:62" ht="21" x14ac:dyDescent="0.2">
      <c r="A18" s="272"/>
      <c r="B18" s="277" t="s">
        <v>412</v>
      </c>
      <c r="C18" s="234">
        <v>0</v>
      </c>
      <c r="D18" s="232">
        <v>0</v>
      </c>
      <c r="E18" s="185">
        <v>0</v>
      </c>
      <c r="F18" s="234">
        <v>0</v>
      </c>
      <c r="G18" s="232">
        <v>0</v>
      </c>
      <c r="H18" s="185">
        <v>0</v>
      </c>
      <c r="I18" s="234">
        <v>0</v>
      </c>
      <c r="J18" s="232">
        <v>0</v>
      </c>
      <c r="K18" s="185">
        <v>0</v>
      </c>
      <c r="L18" s="234">
        <v>0</v>
      </c>
      <c r="M18" s="232">
        <v>0</v>
      </c>
      <c r="N18" s="185">
        <v>0</v>
      </c>
      <c r="O18" s="234">
        <v>0</v>
      </c>
      <c r="P18" s="232">
        <v>0</v>
      </c>
      <c r="Q18" s="185">
        <v>0</v>
      </c>
      <c r="R18" s="234">
        <v>0</v>
      </c>
      <c r="S18" s="232">
        <v>0</v>
      </c>
      <c r="T18" s="185">
        <v>0</v>
      </c>
      <c r="U18" s="234">
        <v>0</v>
      </c>
      <c r="V18" s="232">
        <v>0</v>
      </c>
      <c r="W18" s="185">
        <v>0</v>
      </c>
      <c r="X18" s="234">
        <v>0</v>
      </c>
      <c r="Y18" s="232">
        <v>0</v>
      </c>
      <c r="Z18" s="185">
        <v>0</v>
      </c>
      <c r="AA18" s="234">
        <v>0</v>
      </c>
      <c r="AB18" s="232">
        <v>0</v>
      </c>
      <c r="AC18" s="185">
        <v>0</v>
      </c>
      <c r="AD18" s="234">
        <v>3075616</v>
      </c>
      <c r="AE18" s="232">
        <v>2828110</v>
      </c>
      <c r="AF18" s="185">
        <v>0</v>
      </c>
      <c r="AG18" s="234">
        <v>3661339</v>
      </c>
      <c r="AH18" s="232">
        <v>8876415</v>
      </c>
      <c r="AI18" s="185">
        <v>0</v>
      </c>
      <c r="AJ18" s="234">
        <v>2355413</v>
      </c>
      <c r="AK18" s="232">
        <v>6374450.1459999997</v>
      </c>
      <c r="AL18" s="185">
        <v>0</v>
      </c>
      <c r="AM18" s="234">
        <v>6647961</v>
      </c>
      <c r="AN18" s="232">
        <v>21948284</v>
      </c>
      <c r="AO18" s="185">
        <v>0</v>
      </c>
      <c r="AP18" s="234">
        <v>6647961</v>
      </c>
      <c r="AQ18" s="232">
        <v>21948284</v>
      </c>
      <c r="AR18" s="185">
        <v>0</v>
      </c>
      <c r="AS18" s="234">
        <v>6540612</v>
      </c>
      <c r="AT18" s="232">
        <v>19560016</v>
      </c>
      <c r="AU18" s="185">
        <v>299.05482850840258</v>
      </c>
      <c r="AV18" s="234">
        <v>1800000</v>
      </c>
      <c r="AW18" s="232">
        <v>2650644</v>
      </c>
      <c r="AX18" s="185">
        <v>147.25800000000001</v>
      </c>
      <c r="AY18" s="234">
        <v>6428000</v>
      </c>
      <c r="AZ18" s="232">
        <v>14734996.481000001</v>
      </c>
      <c r="BA18" s="185">
        <v>229.23143249844432</v>
      </c>
      <c r="BB18" s="234">
        <v>0</v>
      </c>
      <c r="BC18" s="232">
        <v>0</v>
      </c>
      <c r="BD18" s="185">
        <v>0</v>
      </c>
      <c r="BE18" s="234">
        <v>0</v>
      </c>
      <c r="BF18" s="232">
        <v>0</v>
      </c>
      <c r="BG18" s="185">
        <v>0</v>
      </c>
      <c r="BH18" s="234">
        <v>68025486</v>
      </c>
      <c r="BI18" s="232">
        <v>195467252.41499999</v>
      </c>
      <c r="BJ18" s="185">
        <v>287.34414689076971</v>
      </c>
    </row>
    <row r="19" spans="1:62" ht="14.1" customHeight="1" x14ac:dyDescent="0.2">
      <c r="A19" s="272"/>
      <c r="B19" s="277" t="s">
        <v>413</v>
      </c>
      <c r="C19" s="234">
        <v>0</v>
      </c>
      <c r="D19" s="232">
        <v>0</v>
      </c>
      <c r="E19" s="185">
        <v>0</v>
      </c>
      <c r="F19" s="234">
        <v>0</v>
      </c>
      <c r="G19" s="232">
        <v>0</v>
      </c>
      <c r="H19" s="185">
        <v>0</v>
      </c>
      <c r="I19" s="234">
        <v>0</v>
      </c>
      <c r="J19" s="232">
        <v>0</v>
      </c>
      <c r="K19" s="185">
        <v>0</v>
      </c>
      <c r="L19" s="234">
        <v>0</v>
      </c>
      <c r="M19" s="232">
        <v>0</v>
      </c>
      <c r="N19" s="185">
        <v>0</v>
      </c>
      <c r="O19" s="234">
        <v>0</v>
      </c>
      <c r="P19" s="232">
        <v>0</v>
      </c>
      <c r="Q19" s="185">
        <v>0</v>
      </c>
      <c r="R19" s="234">
        <v>0</v>
      </c>
      <c r="S19" s="232">
        <v>0</v>
      </c>
      <c r="T19" s="185">
        <v>0</v>
      </c>
      <c r="U19" s="234">
        <v>0</v>
      </c>
      <c r="V19" s="232">
        <v>0</v>
      </c>
      <c r="W19" s="185">
        <v>0</v>
      </c>
      <c r="X19" s="234">
        <v>0</v>
      </c>
      <c r="Y19" s="232">
        <v>0</v>
      </c>
      <c r="Z19" s="185">
        <v>0</v>
      </c>
      <c r="AA19" s="234">
        <v>0</v>
      </c>
      <c r="AB19" s="232">
        <v>0</v>
      </c>
      <c r="AC19" s="185">
        <v>0</v>
      </c>
      <c r="AD19" s="234">
        <v>11205326</v>
      </c>
      <c r="AE19" s="232">
        <v>14932911</v>
      </c>
      <c r="AF19" s="185">
        <v>0</v>
      </c>
      <c r="AG19" s="234">
        <v>12757740</v>
      </c>
      <c r="AH19" s="232">
        <v>17149750</v>
      </c>
      <c r="AI19" s="185">
        <v>0</v>
      </c>
      <c r="AJ19" s="234">
        <v>13268050</v>
      </c>
      <c r="AK19" s="232">
        <v>13799706.151000001</v>
      </c>
      <c r="AL19" s="185">
        <v>0</v>
      </c>
      <c r="AM19" s="234">
        <v>19803000</v>
      </c>
      <c r="AN19" s="232">
        <v>16499581</v>
      </c>
      <c r="AO19" s="185">
        <v>0</v>
      </c>
      <c r="AP19" s="234">
        <v>19803000</v>
      </c>
      <c r="AQ19" s="232">
        <v>16499581</v>
      </c>
      <c r="AR19" s="185">
        <v>0</v>
      </c>
      <c r="AS19" s="234">
        <v>16238937</v>
      </c>
      <c r="AT19" s="232">
        <v>13309769</v>
      </c>
      <c r="AU19" s="185">
        <v>81.962070546859067</v>
      </c>
      <c r="AV19" s="234">
        <v>11993419</v>
      </c>
      <c r="AW19" s="232">
        <v>13812637</v>
      </c>
      <c r="AX19" s="185">
        <v>115.16846864101053</v>
      </c>
      <c r="AY19" s="234">
        <v>11869823</v>
      </c>
      <c r="AZ19" s="232">
        <v>18735601.383000001</v>
      </c>
      <c r="BA19" s="185">
        <v>157.84229792643077</v>
      </c>
      <c r="BB19" s="234">
        <v>11930428</v>
      </c>
      <c r="BC19" s="232">
        <v>31913596.034000002</v>
      </c>
      <c r="BD19" s="185">
        <v>267.49749492641843</v>
      </c>
      <c r="BE19" s="234">
        <v>12558562</v>
      </c>
      <c r="BF19" s="232">
        <v>17097513.449999999</v>
      </c>
      <c r="BG19" s="185">
        <v>136.14228643374932</v>
      </c>
      <c r="BH19" s="234">
        <v>13832397</v>
      </c>
      <c r="BI19" s="232">
        <v>30074830.546</v>
      </c>
      <c r="BJ19" s="185">
        <v>217.42313024994871</v>
      </c>
    </row>
    <row r="20" spans="1:62" ht="14.1" customHeight="1" x14ac:dyDescent="0.2">
      <c r="A20" s="259" t="s">
        <v>257</v>
      </c>
      <c r="B20" s="276" t="s">
        <v>144</v>
      </c>
      <c r="C20" s="234">
        <v>29432879</v>
      </c>
      <c r="D20" s="232">
        <v>25407740</v>
      </c>
      <c r="E20" s="185">
        <v>86.324344961293122</v>
      </c>
      <c r="F20" s="234">
        <v>32985615</v>
      </c>
      <c r="G20" s="232">
        <v>34485344</v>
      </c>
      <c r="H20" s="185">
        <v>104.54661524425117</v>
      </c>
      <c r="I20" s="234">
        <v>37067065</v>
      </c>
      <c r="J20" s="232">
        <v>43782829</v>
      </c>
      <c r="K20" s="185">
        <v>118.11787364335429</v>
      </c>
      <c r="L20" s="234">
        <v>53841051</v>
      </c>
      <c r="M20" s="232">
        <v>44391524</v>
      </c>
      <c r="N20" s="185">
        <v>82.449215190840164</v>
      </c>
      <c r="O20" s="234">
        <v>75085013.299999997</v>
      </c>
      <c r="P20" s="232">
        <v>73865154</v>
      </c>
      <c r="Q20" s="185">
        <v>98.375362477294786</v>
      </c>
      <c r="R20" s="234">
        <v>65578110</v>
      </c>
      <c r="S20" s="232">
        <v>68205481</v>
      </c>
      <c r="T20" s="185">
        <v>104.00647563645857</v>
      </c>
      <c r="U20" s="234">
        <v>58914065</v>
      </c>
      <c r="V20" s="232">
        <v>62791554</v>
      </c>
      <c r="W20" s="185">
        <v>106.58160152418613</v>
      </c>
      <c r="X20" s="234">
        <v>47786974</v>
      </c>
      <c r="Y20" s="232">
        <v>35865883</v>
      </c>
      <c r="Z20" s="185">
        <v>75.053680946611095</v>
      </c>
      <c r="AA20" s="234">
        <v>12243536</v>
      </c>
      <c r="AB20" s="232">
        <v>16911996.199999999</v>
      </c>
      <c r="AC20" s="185">
        <v>138.12999937273023</v>
      </c>
      <c r="AD20" s="234">
        <v>17331427</v>
      </c>
      <c r="AE20" s="232">
        <v>17959961</v>
      </c>
      <c r="AF20" s="185">
        <v>103.62655654378602</v>
      </c>
      <c r="AG20" s="234">
        <v>16134952</v>
      </c>
      <c r="AH20" s="232">
        <v>18636832</v>
      </c>
      <c r="AI20" s="185">
        <v>115.50596493872433</v>
      </c>
      <c r="AJ20" s="234">
        <v>27337691</v>
      </c>
      <c r="AK20" s="232">
        <v>23990747.175000001</v>
      </c>
      <c r="AL20" s="185">
        <v>87.757035424096358</v>
      </c>
      <c r="AM20" s="234">
        <v>78438110</v>
      </c>
      <c r="AN20" s="232">
        <v>92734892</v>
      </c>
      <c r="AO20" s="185">
        <v>118.22683131962258</v>
      </c>
      <c r="AP20" s="234">
        <v>78438110</v>
      </c>
      <c r="AQ20" s="232">
        <v>92734892</v>
      </c>
      <c r="AR20" s="185">
        <v>118.22683131962258</v>
      </c>
      <c r="AS20" s="234">
        <v>99220110</v>
      </c>
      <c r="AT20" s="232">
        <v>106497963</v>
      </c>
      <c r="AU20" s="185">
        <v>107.33505838685322</v>
      </c>
      <c r="AV20" s="234">
        <v>8213490</v>
      </c>
      <c r="AW20" s="232">
        <v>37922585</v>
      </c>
      <c r="AX20" s="185">
        <v>461.71097791559987</v>
      </c>
      <c r="AY20" s="234">
        <v>25094476</v>
      </c>
      <c r="AZ20" s="232">
        <v>15649159.597999999</v>
      </c>
      <c r="BA20" s="185">
        <v>62.360973777655282</v>
      </c>
      <c r="BB20" s="234">
        <v>9116476</v>
      </c>
      <c r="BC20" s="232">
        <v>11693270.467</v>
      </c>
      <c r="BD20" s="185">
        <v>128.26524708670323</v>
      </c>
      <c r="BE20" s="234">
        <v>8531337.0179999992</v>
      </c>
      <c r="BF20" s="232">
        <v>8024576.0360000003</v>
      </c>
      <c r="BG20" s="185">
        <v>94.060005120758916</v>
      </c>
      <c r="BH20" s="234">
        <v>6536138</v>
      </c>
      <c r="BI20" s="232">
        <v>14545814.257220002</v>
      </c>
      <c r="BJ20" s="185">
        <v>222.54447897550514</v>
      </c>
    </row>
    <row r="21" spans="1:62" ht="14.1" customHeight="1" x14ac:dyDescent="0.2">
      <c r="A21" s="273">
        <v>219</v>
      </c>
      <c r="B21" s="276" t="s">
        <v>432</v>
      </c>
      <c r="C21" s="234">
        <v>0</v>
      </c>
      <c r="D21" s="232">
        <v>0</v>
      </c>
      <c r="E21" s="185">
        <v>0</v>
      </c>
      <c r="F21" s="234">
        <v>0</v>
      </c>
      <c r="G21" s="232">
        <v>0</v>
      </c>
      <c r="H21" s="185">
        <v>0</v>
      </c>
      <c r="I21" s="234">
        <v>0</v>
      </c>
      <c r="J21" s="232">
        <v>0</v>
      </c>
      <c r="K21" s="185">
        <v>0</v>
      </c>
      <c r="L21" s="234">
        <v>0</v>
      </c>
      <c r="M21" s="232">
        <v>0</v>
      </c>
      <c r="N21" s="185">
        <v>0</v>
      </c>
      <c r="O21" s="234">
        <v>0</v>
      </c>
      <c r="P21" s="232">
        <v>0</v>
      </c>
      <c r="Q21" s="185">
        <v>0</v>
      </c>
      <c r="R21" s="234">
        <v>0</v>
      </c>
      <c r="S21" s="232">
        <v>0</v>
      </c>
      <c r="T21" s="185">
        <v>0</v>
      </c>
      <c r="U21" s="234">
        <v>0</v>
      </c>
      <c r="V21" s="232">
        <v>0</v>
      </c>
      <c r="W21" s="185">
        <v>0</v>
      </c>
      <c r="X21" s="234">
        <v>0</v>
      </c>
      <c r="Y21" s="232">
        <v>0</v>
      </c>
      <c r="Z21" s="185">
        <v>0</v>
      </c>
      <c r="AA21" s="234">
        <v>0</v>
      </c>
      <c r="AB21" s="232">
        <v>0</v>
      </c>
      <c r="AC21" s="185">
        <v>0</v>
      </c>
      <c r="AD21" s="234">
        <v>0</v>
      </c>
      <c r="AE21" s="232">
        <v>0</v>
      </c>
      <c r="AF21" s="185">
        <v>0</v>
      </c>
      <c r="AG21" s="234">
        <v>0</v>
      </c>
      <c r="AH21" s="232">
        <v>0</v>
      </c>
      <c r="AI21" s="185">
        <v>0</v>
      </c>
      <c r="AJ21" s="234">
        <v>0</v>
      </c>
      <c r="AK21" s="232">
        <v>0</v>
      </c>
      <c r="AL21" s="185">
        <v>0</v>
      </c>
      <c r="AM21" s="234">
        <v>5000</v>
      </c>
      <c r="AN21" s="232">
        <v>185665</v>
      </c>
      <c r="AO21" s="185">
        <v>3713.3</v>
      </c>
      <c r="AP21" s="234">
        <v>5000</v>
      </c>
      <c r="AQ21" s="232">
        <v>185665</v>
      </c>
      <c r="AR21" s="185">
        <v>0</v>
      </c>
      <c r="AS21" s="234">
        <v>0</v>
      </c>
      <c r="AT21" s="232">
        <v>0</v>
      </c>
      <c r="AU21" s="185">
        <v>0</v>
      </c>
      <c r="AV21" s="234">
        <v>0</v>
      </c>
      <c r="AW21" s="232">
        <v>0</v>
      </c>
      <c r="AX21" s="185">
        <v>0</v>
      </c>
      <c r="AY21" s="234">
        <v>0</v>
      </c>
      <c r="AZ21" s="232">
        <v>0</v>
      </c>
      <c r="BA21" s="185">
        <v>0</v>
      </c>
      <c r="BB21" s="234">
        <v>0</v>
      </c>
      <c r="BC21" s="232">
        <v>0</v>
      </c>
      <c r="BD21" s="185">
        <v>0</v>
      </c>
      <c r="BE21" s="234">
        <v>0</v>
      </c>
      <c r="BF21" s="232">
        <v>0</v>
      </c>
      <c r="BG21" s="185">
        <v>0</v>
      </c>
      <c r="BH21" s="234">
        <v>0</v>
      </c>
      <c r="BI21" s="232">
        <v>1882787.835</v>
      </c>
      <c r="BJ21" s="185">
        <v>0</v>
      </c>
    </row>
    <row r="22" spans="1:62" ht="14.1" customHeight="1" x14ac:dyDescent="0.2">
      <c r="A22" s="278" t="s">
        <v>152</v>
      </c>
      <c r="B22" s="305" t="s">
        <v>237</v>
      </c>
      <c r="C22" s="279">
        <v>748258633</v>
      </c>
      <c r="D22" s="280">
        <v>505065057</v>
      </c>
      <c r="E22" s="271">
        <v>67.498727675889043</v>
      </c>
      <c r="F22" s="279">
        <v>1370342172</v>
      </c>
      <c r="G22" s="280">
        <v>677063907</v>
      </c>
      <c r="H22" s="271">
        <v>49.408382872128378</v>
      </c>
      <c r="I22" s="279">
        <v>1263349458</v>
      </c>
      <c r="J22" s="280">
        <v>1166418952</v>
      </c>
      <c r="K22" s="271">
        <v>92.327498509125888</v>
      </c>
      <c r="L22" s="279">
        <v>818477906</v>
      </c>
      <c r="M22" s="280">
        <v>688312913</v>
      </c>
      <c r="N22" s="271">
        <v>84.096700467318414</v>
      </c>
      <c r="O22" s="279">
        <v>876552389.60000002</v>
      </c>
      <c r="P22" s="280">
        <v>615237281</v>
      </c>
      <c r="Q22" s="271">
        <v>70.188306859873279</v>
      </c>
      <c r="R22" s="279">
        <v>1014153202</v>
      </c>
      <c r="S22" s="280">
        <v>692310525</v>
      </c>
      <c r="T22" s="271">
        <v>68.264885782020144</v>
      </c>
      <c r="U22" s="279">
        <v>1042638522</v>
      </c>
      <c r="V22" s="280">
        <v>737296064</v>
      </c>
      <c r="W22" s="271">
        <v>70.714446900130937</v>
      </c>
      <c r="X22" s="279">
        <v>1519051802</v>
      </c>
      <c r="Y22" s="280">
        <v>1136532790</v>
      </c>
      <c r="Z22" s="271">
        <v>74.818566983932257</v>
      </c>
      <c r="AA22" s="279">
        <v>2067511556</v>
      </c>
      <c r="AB22" s="280">
        <v>1445357410.3000002</v>
      </c>
      <c r="AC22" s="271">
        <v>69.908069249021423</v>
      </c>
      <c r="AD22" s="279">
        <v>2926761300</v>
      </c>
      <c r="AE22" s="280">
        <v>2123705363</v>
      </c>
      <c r="AF22" s="271">
        <v>72.561618298014267</v>
      </c>
      <c r="AG22" s="279">
        <v>3133895510</v>
      </c>
      <c r="AH22" s="280">
        <v>2463177301</v>
      </c>
      <c r="AI22" s="271">
        <v>78.59793962945497</v>
      </c>
      <c r="AJ22" s="279">
        <v>3268996196.3539996</v>
      </c>
      <c r="AK22" s="280">
        <v>2615259998.335</v>
      </c>
      <c r="AL22" s="271">
        <v>80.001928459013527</v>
      </c>
      <c r="AM22" s="279">
        <v>3332462845</v>
      </c>
      <c r="AN22" s="280">
        <v>2543800762</v>
      </c>
      <c r="AO22" s="271">
        <v>76.333957205755425</v>
      </c>
      <c r="AP22" s="279">
        <v>217244311</v>
      </c>
      <c r="AQ22" s="280">
        <v>184608453</v>
      </c>
      <c r="AR22" s="271">
        <v>84.977347462047007</v>
      </c>
      <c r="AS22" s="279">
        <v>96282850</v>
      </c>
      <c r="AT22" s="280">
        <v>74923552</v>
      </c>
      <c r="AU22" s="271">
        <v>77.8160928971255</v>
      </c>
      <c r="AV22" s="279">
        <v>3712811624</v>
      </c>
      <c r="AW22" s="280">
        <v>2615603500</v>
      </c>
      <c r="AX22" s="271">
        <v>70.448052982070706</v>
      </c>
      <c r="AY22" s="279">
        <v>441916004.53399998</v>
      </c>
      <c r="AZ22" s="280">
        <v>435061523.921</v>
      </c>
      <c r="BA22" s="271">
        <v>98.448917771098138</v>
      </c>
      <c r="BB22" s="279">
        <v>448569450</v>
      </c>
      <c r="BC22" s="280">
        <v>441173271.33099997</v>
      </c>
      <c r="BD22" s="271">
        <v>98.351163087677946</v>
      </c>
      <c r="BE22" s="279">
        <v>480578319</v>
      </c>
      <c r="BF22" s="280">
        <v>477105765.99299997</v>
      </c>
      <c r="BG22" s="271">
        <v>99.277422041380106</v>
      </c>
      <c r="BH22" s="279">
        <v>528471694.79400003</v>
      </c>
      <c r="BI22" s="280">
        <v>497574286.06800002</v>
      </c>
      <c r="BJ22" s="271">
        <v>94.153441134052812</v>
      </c>
    </row>
    <row r="23" spans="1:62" ht="14.1" customHeight="1" x14ac:dyDescent="0.2">
      <c r="A23" s="257" t="s">
        <v>153</v>
      </c>
      <c r="B23" s="396" t="s">
        <v>553</v>
      </c>
      <c r="C23" s="233">
        <v>27590340</v>
      </c>
      <c r="D23" s="231">
        <v>12349816</v>
      </c>
      <c r="E23" s="184">
        <v>44.761376626746895</v>
      </c>
      <c r="F23" s="233">
        <v>41288901</v>
      </c>
      <c r="G23" s="231">
        <v>31997682</v>
      </c>
      <c r="H23" s="184">
        <v>77.497054232564821</v>
      </c>
      <c r="I23" s="233">
        <v>129682392</v>
      </c>
      <c r="J23" s="231">
        <v>121753395</v>
      </c>
      <c r="K23" s="184">
        <v>93.885833783818555</v>
      </c>
      <c r="L23" s="233">
        <v>68071530</v>
      </c>
      <c r="M23" s="231">
        <v>40139940</v>
      </c>
      <c r="N23" s="184">
        <v>58.967295137923301</v>
      </c>
      <c r="O23" s="233">
        <v>73029339.400000006</v>
      </c>
      <c r="P23" s="231">
        <v>47070467</v>
      </c>
      <c r="Q23" s="184">
        <v>64.454187025002724</v>
      </c>
      <c r="R23" s="233">
        <v>91222323</v>
      </c>
      <c r="S23" s="231">
        <v>53695336</v>
      </c>
      <c r="T23" s="184">
        <v>58.862057262014687</v>
      </c>
      <c r="U23" s="233">
        <v>101353654</v>
      </c>
      <c r="V23" s="231">
        <v>69475306</v>
      </c>
      <c r="W23" s="184">
        <v>68.547411226042229</v>
      </c>
      <c r="X23" s="233">
        <v>122641357</v>
      </c>
      <c r="Y23" s="231">
        <v>85469149</v>
      </c>
      <c r="Z23" s="184">
        <v>69.690315804317137</v>
      </c>
      <c r="AA23" s="233">
        <v>148115597</v>
      </c>
      <c r="AB23" s="231">
        <v>92387754.400000006</v>
      </c>
      <c r="AC23" s="184">
        <v>62.375439367131612</v>
      </c>
      <c r="AD23" s="233">
        <v>155068110</v>
      </c>
      <c r="AE23" s="231">
        <v>101716235</v>
      </c>
      <c r="AF23" s="184">
        <v>65.594553902797941</v>
      </c>
      <c r="AG23" s="233">
        <v>142327931</v>
      </c>
      <c r="AH23" s="231">
        <v>113730698</v>
      </c>
      <c r="AI23" s="184">
        <v>79.907504592334718</v>
      </c>
      <c r="AJ23" s="233">
        <v>200110992.595</v>
      </c>
      <c r="AK23" s="231">
        <v>134476082.87099999</v>
      </c>
      <c r="AL23" s="184">
        <v>67.200747508740321</v>
      </c>
      <c r="AM23" s="233">
        <v>217244311</v>
      </c>
      <c r="AN23" s="231">
        <v>184608453</v>
      </c>
      <c r="AO23" s="184">
        <v>84.977347462047007</v>
      </c>
      <c r="AP23" s="233">
        <v>217244311</v>
      </c>
      <c r="AQ23" s="231">
        <v>184608453</v>
      </c>
      <c r="AR23" s="184">
        <v>84.977347462047007</v>
      </c>
      <c r="AS23" s="233">
        <v>96282850</v>
      </c>
      <c r="AT23" s="231">
        <v>74919400</v>
      </c>
      <c r="AU23" s="184">
        <v>77.811780602672229</v>
      </c>
      <c r="AV23" s="233">
        <v>326818519</v>
      </c>
      <c r="AW23" s="231">
        <v>221690023</v>
      </c>
      <c r="AX23" s="184">
        <v>67.832760419552613</v>
      </c>
      <c r="AY23" s="233">
        <v>441916004.53399998</v>
      </c>
      <c r="AZ23" s="231">
        <v>435061523.921</v>
      </c>
      <c r="BA23" s="184">
        <v>98.448917771098138</v>
      </c>
      <c r="BB23" s="233">
        <v>448569450</v>
      </c>
      <c r="BC23" s="231">
        <v>441173271.33099997</v>
      </c>
      <c r="BD23" s="184">
        <v>98.351163087677946</v>
      </c>
      <c r="BE23" s="233">
        <v>480578319</v>
      </c>
      <c r="BF23" s="231">
        <v>477105765.99299997</v>
      </c>
      <c r="BG23" s="184">
        <v>99.277422041380106</v>
      </c>
      <c r="BH23" s="233">
        <v>528471694.79400003</v>
      </c>
      <c r="BI23" s="231">
        <v>497574286.06800002</v>
      </c>
      <c r="BJ23" s="184">
        <v>94.153441134052812</v>
      </c>
    </row>
    <row r="24" spans="1:62" ht="14.1" customHeight="1" x14ac:dyDescent="0.2">
      <c r="A24" s="259" t="s">
        <v>154</v>
      </c>
      <c r="B24" s="276" t="s">
        <v>259</v>
      </c>
      <c r="C24" s="234">
        <v>102000</v>
      </c>
      <c r="D24" s="232">
        <v>89690</v>
      </c>
      <c r="E24" s="185">
        <v>87.931372549019599</v>
      </c>
      <c r="F24" s="234">
        <v>0</v>
      </c>
      <c r="G24" s="232">
        <v>0</v>
      </c>
      <c r="H24" s="185">
        <v>0</v>
      </c>
      <c r="I24" s="234">
        <v>0</v>
      </c>
      <c r="J24" s="232">
        <v>0</v>
      </c>
      <c r="K24" s="185">
        <v>0</v>
      </c>
      <c r="L24" s="234">
        <v>0</v>
      </c>
      <c r="M24" s="232">
        <v>0</v>
      </c>
      <c r="N24" s="185">
        <v>0</v>
      </c>
      <c r="O24" s="234">
        <v>0</v>
      </c>
      <c r="P24" s="232">
        <v>0</v>
      </c>
      <c r="Q24" s="185">
        <v>0</v>
      </c>
      <c r="R24" s="234">
        <v>0</v>
      </c>
      <c r="S24" s="232">
        <v>0</v>
      </c>
      <c r="T24" s="185">
        <v>0</v>
      </c>
      <c r="U24" s="234">
        <v>0</v>
      </c>
      <c r="V24" s="232">
        <v>0</v>
      </c>
      <c r="W24" s="185">
        <v>0</v>
      </c>
      <c r="X24" s="234">
        <v>0</v>
      </c>
      <c r="Y24" s="232">
        <v>0</v>
      </c>
      <c r="Z24" s="185">
        <v>0</v>
      </c>
      <c r="AA24" s="234">
        <v>0</v>
      </c>
      <c r="AB24" s="232">
        <v>0</v>
      </c>
      <c r="AC24" s="185">
        <v>0</v>
      </c>
      <c r="AD24" s="234">
        <v>0</v>
      </c>
      <c r="AE24" s="232">
        <v>0</v>
      </c>
      <c r="AF24" s="185">
        <v>0</v>
      </c>
      <c r="AG24" s="234">
        <v>0</v>
      </c>
      <c r="AH24" s="232">
        <v>0</v>
      </c>
      <c r="AI24" s="185">
        <v>0</v>
      </c>
      <c r="AJ24" s="234">
        <v>0</v>
      </c>
      <c r="AK24" s="232">
        <v>0</v>
      </c>
      <c r="AL24" s="185">
        <v>0</v>
      </c>
      <c r="AM24" s="234">
        <v>0</v>
      </c>
      <c r="AN24" s="232">
        <v>0</v>
      </c>
      <c r="AO24" s="185">
        <v>0</v>
      </c>
      <c r="AP24" s="234">
        <v>0</v>
      </c>
      <c r="AQ24" s="232">
        <v>0</v>
      </c>
      <c r="AR24" s="185">
        <v>0</v>
      </c>
      <c r="AS24" s="234">
        <v>0</v>
      </c>
      <c r="AT24" s="232">
        <v>0</v>
      </c>
      <c r="AU24" s="185">
        <v>0</v>
      </c>
      <c r="AV24" s="234">
        <v>0</v>
      </c>
      <c r="AW24" s="232">
        <v>0</v>
      </c>
      <c r="AX24" s="185">
        <v>0</v>
      </c>
      <c r="AY24" s="234">
        <v>0</v>
      </c>
      <c r="AZ24" s="232">
        <v>0</v>
      </c>
      <c r="BA24" s="185">
        <v>0</v>
      </c>
      <c r="BB24" s="234">
        <v>0</v>
      </c>
      <c r="BC24" s="232">
        <v>0</v>
      </c>
      <c r="BD24" s="185">
        <v>0</v>
      </c>
      <c r="BE24" s="234">
        <v>0</v>
      </c>
      <c r="BF24" s="232">
        <v>0</v>
      </c>
      <c r="BG24" s="185">
        <v>0</v>
      </c>
      <c r="BH24" s="234">
        <v>0</v>
      </c>
      <c r="BI24" s="232">
        <v>0</v>
      </c>
      <c r="BJ24" s="185">
        <v>0</v>
      </c>
    </row>
    <row r="25" spans="1:62" ht="14.1" customHeight="1" x14ac:dyDescent="0.2">
      <c r="A25" s="259" t="s">
        <v>156</v>
      </c>
      <c r="B25" s="276" t="s">
        <v>157</v>
      </c>
      <c r="C25" s="234">
        <v>8000000</v>
      </c>
      <c r="D25" s="232">
        <v>5319585</v>
      </c>
      <c r="E25" s="185">
        <v>66.494812499999995</v>
      </c>
      <c r="F25" s="234">
        <v>8000000</v>
      </c>
      <c r="G25" s="232">
        <v>9542340</v>
      </c>
      <c r="H25" s="185">
        <v>119.27924999999999</v>
      </c>
      <c r="I25" s="234">
        <v>7567935</v>
      </c>
      <c r="J25" s="232">
        <v>7515961</v>
      </c>
      <c r="K25" s="185">
        <v>99.313234059224868</v>
      </c>
      <c r="L25" s="234">
        <v>8000000</v>
      </c>
      <c r="M25" s="232">
        <v>9350746</v>
      </c>
      <c r="N25" s="185">
        <v>116.88432499999999</v>
      </c>
      <c r="O25" s="234">
        <v>7000000</v>
      </c>
      <c r="P25" s="232">
        <v>3864087</v>
      </c>
      <c r="Q25" s="185">
        <v>55.201242857142866</v>
      </c>
      <c r="R25" s="234">
        <v>0</v>
      </c>
      <c r="S25" s="232">
        <v>0</v>
      </c>
      <c r="T25" s="185">
        <v>0</v>
      </c>
      <c r="U25" s="234">
        <v>0</v>
      </c>
      <c r="V25" s="232">
        <v>0</v>
      </c>
      <c r="W25" s="185">
        <v>0</v>
      </c>
      <c r="X25" s="234">
        <v>0</v>
      </c>
      <c r="Y25" s="232">
        <v>0</v>
      </c>
      <c r="Z25" s="185">
        <v>0</v>
      </c>
      <c r="AA25" s="234">
        <v>0</v>
      </c>
      <c r="AB25" s="232">
        <v>0</v>
      </c>
      <c r="AC25" s="185">
        <v>0</v>
      </c>
      <c r="AD25" s="234">
        <v>0</v>
      </c>
      <c r="AE25" s="232">
        <v>0</v>
      </c>
      <c r="AF25" s="185">
        <v>0</v>
      </c>
      <c r="AG25" s="234">
        <v>0</v>
      </c>
      <c r="AH25" s="232">
        <v>0</v>
      </c>
      <c r="AI25" s="185">
        <v>0</v>
      </c>
      <c r="AJ25" s="234">
        <v>0</v>
      </c>
      <c r="AK25" s="232">
        <v>0</v>
      </c>
      <c r="AL25" s="185">
        <v>0</v>
      </c>
      <c r="AM25" s="234">
        <v>0</v>
      </c>
      <c r="AN25" s="232">
        <v>0</v>
      </c>
      <c r="AO25" s="185">
        <v>0</v>
      </c>
      <c r="AP25" s="234">
        <v>0</v>
      </c>
      <c r="AQ25" s="232">
        <v>0</v>
      </c>
      <c r="AR25" s="185">
        <v>0</v>
      </c>
      <c r="AS25" s="234">
        <v>0</v>
      </c>
      <c r="AT25" s="232">
        <v>0</v>
      </c>
      <c r="AU25" s="185">
        <v>0</v>
      </c>
      <c r="AV25" s="234">
        <v>0</v>
      </c>
      <c r="AW25" s="232">
        <v>0</v>
      </c>
      <c r="AX25" s="185">
        <v>0</v>
      </c>
      <c r="AY25" s="234">
        <v>0</v>
      </c>
      <c r="AZ25" s="232">
        <v>0</v>
      </c>
      <c r="BA25" s="185">
        <v>0</v>
      </c>
      <c r="BB25" s="234">
        <v>0</v>
      </c>
      <c r="BC25" s="232">
        <v>0</v>
      </c>
      <c r="BD25" s="185">
        <v>0</v>
      </c>
      <c r="BE25" s="234">
        <v>0</v>
      </c>
      <c r="BF25" s="232">
        <v>0</v>
      </c>
      <c r="BG25" s="185">
        <v>0</v>
      </c>
      <c r="BH25" s="234">
        <v>0</v>
      </c>
      <c r="BI25" s="232">
        <v>0</v>
      </c>
      <c r="BJ25" s="185">
        <v>0</v>
      </c>
    </row>
    <row r="26" spans="1:62" ht="14.1" customHeight="1" x14ac:dyDescent="0.2">
      <c r="A26" s="259"/>
      <c r="B26" s="276" t="s">
        <v>260</v>
      </c>
      <c r="C26" s="234">
        <v>0</v>
      </c>
      <c r="D26" s="232">
        <v>0</v>
      </c>
      <c r="E26" s="185">
        <v>0</v>
      </c>
      <c r="F26" s="234">
        <v>0</v>
      </c>
      <c r="G26" s="232">
        <v>0</v>
      </c>
      <c r="H26" s="185">
        <v>0</v>
      </c>
      <c r="I26" s="234">
        <v>0</v>
      </c>
      <c r="J26" s="232">
        <v>0</v>
      </c>
      <c r="K26" s="185">
        <v>0</v>
      </c>
      <c r="L26" s="234">
        <v>0</v>
      </c>
      <c r="M26" s="232">
        <v>0</v>
      </c>
      <c r="N26" s="185">
        <v>0</v>
      </c>
      <c r="O26" s="234">
        <v>0</v>
      </c>
      <c r="P26" s="232">
        <v>0</v>
      </c>
      <c r="Q26" s="185">
        <v>0</v>
      </c>
      <c r="R26" s="234">
        <v>4809846</v>
      </c>
      <c r="S26" s="232">
        <v>4470441</v>
      </c>
      <c r="T26" s="185">
        <v>92.943537069586014</v>
      </c>
      <c r="U26" s="234">
        <v>3402534</v>
      </c>
      <c r="V26" s="232">
        <v>1728450</v>
      </c>
      <c r="W26" s="185">
        <v>50.798904581115131</v>
      </c>
      <c r="X26" s="234">
        <v>885000</v>
      </c>
      <c r="Y26" s="232">
        <v>666678</v>
      </c>
      <c r="Z26" s="185">
        <v>75.330847457627115</v>
      </c>
      <c r="AA26" s="234">
        <v>0</v>
      </c>
      <c r="AB26" s="232">
        <v>0</v>
      </c>
      <c r="AC26" s="185">
        <v>0</v>
      </c>
      <c r="AD26" s="234">
        <v>0</v>
      </c>
      <c r="AE26" s="232">
        <v>0</v>
      </c>
      <c r="AF26" s="185">
        <v>0</v>
      </c>
      <c r="AG26" s="234">
        <v>0</v>
      </c>
      <c r="AH26" s="232">
        <v>0</v>
      </c>
      <c r="AI26" s="185">
        <v>0</v>
      </c>
      <c r="AJ26" s="234">
        <v>0</v>
      </c>
      <c r="AK26" s="232">
        <v>0</v>
      </c>
      <c r="AL26" s="185">
        <v>0</v>
      </c>
      <c r="AM26" s="234">
        <v>0</v>
      </c>
      <c r="AN26" s="232">
        <v>0</v>
      </c>
      <c r="AO26" s="185">
        <v>0</v>
      </c>
      <c r="AP26" s="234">
        <v>0</v>
      </c>
      <c r="AQ26" s="232">
        <v>0</v>
      </c>
      <c r="AR26" s="185">
        <v>0</v>
      </c>
      <c r="AS26" s="234">
        <v>0</v>
      </c>
      <c r="AT26" s="232">
        <v>0</v>
      </c>
      <c r="AU26" s="185">
        <v>0</v>
      </c>
      <c r="AV26" s="234">
        <v>0</v>
      </c>
      <c r="AW26" s="232">
        <v>0</v>
      </c>
      <c r="AX26" s="185">
        <v>0</v>
      </c>
      <c r="AY26" s="234">
        <v>0</v>
      </c>
      <c r="AZ26" s="232">
        <v>0</v>
      </c>
      <c r="BA26" s="185">
        <v>0</v>
      </c>
      <c r="BB26" s="234">
        <v>0</v>
      </c>
      <c r="BC26" s="232">
        <v>0</v>
      </c>
      <c r="BD26" s="185">
        <v>0</v>
      </c>
      <c r="BE26" s="234">
        <v>0</v>
      </c>
      <c r="BF26" s="232">
        <v>0</v>
      </c>
      <c r="BG26" s="185">
        <v>0</v>
      </c>
      <c r="BH26" s="234">
        <v>0</v>
      </c>
      <c r="BI26" s="232">
        <v>0</v>
      </c>
      <c r="BJ26" s="185">
        <v>0</v>
      </c>
    </row>
    <row r="27" spans="1:62" ht="14.1" customHeight="1" x14ac:dyDescent="0.2">
      <c r="A27" s="259" t="s">
        <v>162</v>
      </c>
      <c r="B27" s="276" t="s">
        <v>163</v>
      </c>
      <c r="C27" s="234">
        <v>1590979</v>
      </c>
      <c r="D27" s="232">
        <v>1590979</v>
      </c>
      <c r="E27" s="185">
        <v>100</v>
      </c>
      <c r="F27" s="234">
        <v>9901934</v>
      </c>
      <c r="G27" s="232">
        <v>8175416</v>
      </c>
      <c r="H27" s="185">
        <v>82.563830459786942</v>
      </c>
      <c r="I27" s="234">
        <v>5159319</v>
      </c>
      <c r="J27" s="232">
        <v>5988926</v>
      </c>
      <c r="K27" s="185">
        <v>116.07977719540116</v>
      </c>
      <c r="L27" s="234">
        <v>8260480</v>
      </c>
      <c r="M27" s="232">
        <v>5460878</v>
      </c>
      <c r="N27" s="185">
        <v>66.108482800030984</v>
      </c>
      <c r="O27" s="234">
        <v>2500000</v>
      </c>
      <c r="P27" s="232">
        <v>138465</v>
      </c>
      <c r="Q27" s="185">
        <v>5.5385999999999997</v>
      </c>
      <c r="R27" s="234">
        <v>1052978</v>
      </c>
      <c r="S27" s="232">
        <v>1052978</v>
      </c>
      <c r="T27" s="185">
        <v>100</v>
      </c>
      <c r="U27" s="234">
        <v>0</v>
      </c>
      <c r="V27" s="232">
        <v>0</v>
      </c>
      <c r="W27" s="185">
        <v>0</v>
      </c>
      <c r="X27" s="234">
        <v>0</v>
      </c>
      <c r="Y27" s="232">
        <v>0</v>
      </c>
      <c r="Z27" s="185">
        <v>0</v>
      </c>
      <c r="AA27" s="234">
        <v>0</v>
      </c>
      <c r="AB27" s="232">
        <v>0</v>
      </c>
      <c r="AC27" s="185">
        <v>0</v>
      </c>
      <c r="AD27" s="234">
        <v>0</v>
      </c>
      <c r="AE27" s="232">
        <v>0</v>
      </c>
      <c r="AF27" s="185">
        <v>0</v>
      </c>
      <c r="AG27" s="234">
        <v>0</v>
      </c>
      <c r="AH27" s="232">
        <v>0</v>
      </c>
      <c r="AI27" s="185">
        <v>0</v>
      </c>
      <c r="AJ27" s="234">
        <v>0</v>
      </c>
      <c r="AK27" s="232">
        <v>0</v>
      </c>
      <c r="AL27" s="185">
        <v>0</v>
      </c>
      <c r="AM27" s="234">
        <v>0</v>
      </c>
      <c r="AN27" s="232">
        <v>0</v>
      </c>
      <c r="AO27" s="185">
        <v>0</v>
      </c>
      <c r="AP27" s="234">
        <v>0</v>
      </c>
      <c r="AQ27" s="232">
        <v>0</v>
      </c>
      <c r="AR27" s="185">
        <v>0</v>
      </c>
      <c r="AS27" s="234">
        <v>0</v>
      </c>
      <c r="AT27" s="232">
        <v>0</v>
      </c>
      <c r="AU27" s="185">
        <v>0</v>
      </c>
      <c r="AV27" s="234">
        <v>0</v>
      </c>
      <c r="AW27" s="232">
        <v>0</v>
      </c>
      <c r="AX27" s="185">
        <v>0</v>
      </c>
      <c r="AY27" s="234">
        <v>0</v>
      </c>
      <c r="AZ27" s="232">
        <v>0</v>
      </c>
      <c r="BA27" s="185">
        <v>0</v>
      </c>
      <c r="BB27" s="234">
        <v>0</v>
      </c>
      <c r="BC27" s="232">
        <v>0</v>
      </c>
      <c r="BD27" s="185">
        <v>0</v>
      </c>
      <c r="BE27" s="234">
        <v>0</v>
      </c>
      <c r="BF27" s="232">
        <v>0</v>
      </c>
      <c r="BG27" s="185">
        <v>0</v>
      </c>
      <c r="BH27" s="234">
        <v>0</v>
      </c>
      <c r="BI27" s="232">
        <v>0</v>
      </c>
      <c r="BJ27" s="185">
        <v>0</v>
      </c>
    </row>
    <row r="28" spans="1:62" ht="14.1" customHeight="1" x14ac:dyDescent="0.2">
      <c r="A28" s="259" t="s">
        <v>164</v>
      </c>
      <c r="B28" s="276" t="s">
        <v>376</v>
      </c>
      <c r="C28" s="234">
        <v>0</v>
      </c>
      <c r="D28" s="232">
        <v>0</v>
      </c>
      <c r="E28" s="185">
        <v>0</v>
      </c>
      <c r="F28" s="234">
        <v>0</v>
      </c>
      <c r="G28" s="232">
        <v>0</v>
      </c>
      <c r="H28" s="185">
        <v>0</v>
      </c>
      <c r="I28" s="234">
        <v>0</v>
      </c>
      <c r="J28" s="232">
        <v>0</v>
      </c>
      <c r="K28" s="185">
        <v>0</v>
      </c>
      <c r="L28" s="234">
        <v>0</v>
      </c>
      <c r="M28" s="232">
        <v>0</v>
      </c>
      <c r="N28" s="185">
        <v>0</v>
      </c>
      <c r="O28" s="234">
        <v>0</v>
      </c>
      <c r="P28" s="232">
        <v>0</v>
      </c>
      <c r="Q28" s="185">
        <v>0</v>
      </c>
      <c r="R28" s="234">
        <v>0</v>
      </c>
      <c r="S28" s="232">
        <v>0</v>
      </c>
      <c r="T28" s="185">
        <v>0</v>
      </c>
      <c r="U28" s="234">
        <v>0</v>
      </c>
      <c r="V28" s="232">
        <v>0</v>
      </c>
      <c r="W28" s="185">
        <v>0</v>
      </c>
      <c r="X28" s="234">
        <v>0</v>
      </c>
      <c r="Y28" s="232">
        <v>14014000</v>
      </c>
      <c r="Z28" s="185">
        <v>0</v>
      </c>
      <c r="AA28" s="234">
        <v>0</v>
      </c>
      <c r="AB28" s="232">
        <v>0</v>
      </c>
      <c r="AC28" s="185">
        <v>0</v>
      </c>
      <c r="AD28" s="234">
        <v>0</v>
      </c>
      <c r="AE28" s="232">
        <v>0</v>
      </c>
      <c r="AF28" s="185">
        <v>0</v>
      </c>
      <c r="AG28" s="234">
        <v>0</v>
      </c>
      <c r="AH28" s="232">
        <v>0</v>
      </c>
      <c r="AI28" s="185">
        <v>0</v>
      </c>
      <c r="AJ28" s="234">
        <v>0</v>
      </c>
      <c r="AK28" s="232">
        <v>0</v>
      </c>
      <c r="AL28" s="185">
        <v>0</v>
      </c>
      <c r="AM28" s="234">
        <v>0</v>
      </c>
      <c r="AN28" s="232">
        <v>0</v>
      </c>
      <c r="AO28" s="185">
        <v>0</v>
      </c>
      <c r="AP28" s="234">
        <v>0</v>
      </c>
      <c r="AQ28" s="232">
        <v>0</v>
      </c>
      <c r="AR28" s="185">
        <v>0</v>
      </c>
      <c r="AS28" s="234">
        <v>0</v>
      </c>
      <c r="AT28" s="232">
        <v>0</v>
      </c>
      <c r="AU28" s="185">
        <v>0</v>
      </c>
      <c r="AV28" s="234">
        <v>0</v>
      </c>
      <c r="AW28" s="232">
        <v>0</v>
      </c>
      <c r="AX28" s="185">
        <v>0</v>
      </c>
      <c r="AY28" s="234">
        <v>0</v>
      </c>
      <c r="AZ28" s="232">
        <v>0</v>
      </c>
      <c r="BA28" s="185">
        <v>0</v>
      </c>
      <c r="BB28" s="234">
        <v>0</v>
      </c>
      <c r="BC28" s="232">
        <v>0</v>
      </c>
      <c r="BD28" s="185">
        <v>0</v>
      </c>
      <c r="BE28" s="234">
        <v>0</v>
      </c>
      <c r="BF28" s="232">
        <v>0</v>
      </c>
      <c r="BG28" s="185">
        <v>0</v>
      </c>
      <c r="BH28" s="234">
        <v>0</v>
      </c>
      <c r="BI28" s="232">
        <v>0</v>
      </c>
      <c r="BJ28" s="185">
        <v>0</v>
      </c>
    </row>
    <row r="29" spans="1:62" ht="14.1" customHeight="1" x14ac:dyDescent="0.2">
      <c r="A29" s="259" t="s">
        <v>166</v>
      </c>
      <c r="B29" s="276" t="s">
        <v>165</v>
      </c>
      <c r="C29" s="234">
        <v>628282</v>
      </c>
      <c r="D29" s="232">
        <v>556282</v>
      </c>
      <c r="E29" s="185">
        <v>88.540177818240849</v>
      </c>
      <c r="F29" s="234">
        <v>2452500</v>
      </c>
      <c r="G29" s="232">
        <v>2450418</v>
      </c>
      <c r="H29" s="185">
        <v>99.915107033639146</v>
      </c>
      <c r="I29" s="234">
        <v>0</v>
      </c>
      <c r="J29" s="232">
        <v>0</v>
      </c>
      <c r="K29" s="185">
        <v>0</v>
      </c>
      <c r="L29" s="234">
        <v>0</v>
      </c>
      <c r="M29" s="232">
        <v>0</v>
      </c>
      <c r="N29" s="185">
        <v>0</v>
      </c>
      <c r="O29" s="234">
        <v>0</v>
      </c>
      <c r="P29" s="232">
        <v>0</v>
      </c>
      <c r="Q29" s="185">
        <v>0</v>
      </c>
      <c r="R29" s="234">
        <v>0</v>
      </c>
      <c r="S29" s="232">
        <v>0</v>
      </c>
      <c r="T29" s="185">
        <v>0</v>
      </c>
      <c r="U29" s="234">
        <v>0</v>
      </c>
      <c r="V29" s="232">
        <v>0</v>
      </c>
      <c r="W29" s="185">
        <v>0</v>
      </c>
      <c r="X29" s="234">
        <v>0</v>
      </c>
      <c r="Y29" s="232">
        <v>0</v>
      </c>
      <c r="Z29" s="185">
        <v>0</v>
      </c>
      <c r="AA29" s="234">
        <v>0</v>
      </c>
      <c r="AB29" s="232">
        <v>0</v>
      </c>
      <c r="AC29" s="185">
        <v>0</v>
      </c>
      <c r="AD29" s="234">
        <v>0</v>
      </c>
      <c r="AE29" s="232">
        <v>0</v>
      </c>
      <c r="AF29" s="185">
        <v>0</v>
      </c>
      <c r="AG29" s="234">
        <v>0</v>
      </c>
      <c r="AH29" s="232">
        <v>0</v>
      </c>
      <c r="AI29" s="185">
        <v>0</v>
      </c>
      <c r="AJ29" s="234">
        <v>0</v>
      </c>
      <c r="AK29" s="232">
        <v>0</v>
      </c>
      <c r="AL29" s="185">
        <v>0</v>
      </c>
      <c r="AM29" s="234">
        <v>0</v>
      </c>
      <c r="AN29" s="232">
        <v>0</v>
      </c>
      <c r="AO29" s="185">
        <v>0</v>
      </c>
      <c r="AP29" s="234">
        <v>0</v>
      </c>
      <c r="AQ29" s="232">
        <v>0</v>
      </c>
      <c r="AR29" s="185">
        <v>0</v>
      </c>
      <c r="AS29" s="234">
        <v>0</v>
      </c>
      <c r="AT29" s="232">
        <v>0</v>
      </c>
      <c r="AU29" s="185">
        <v>0</v>
      </c>
      <c r="AV29" s="234">
        <v>0</v>
      </c>
      <c r="AW29" s="232">
        <v>0</v>
      </c>
      <c r="AX29" s="185">
        <v>0</v>
      </c>
      <c r="AY29" s="234">
        <v>0</v>
      </c>
      <c r="AZ29" s="232">
        <v>0</v>
      </c>
      <c r="BA29" s="185">
        <v>0</v>
      </c>
      <c r="BB29" s="234">
        <v>0</v>
      </c>
      <c r="BC29" s="232">
        <v>0</v>
      </c>
      <c r="BD29" s="185">
        <v>0</v>
      </c>
      <c r="BE29" s="234">
        <v>0</v>
      </c>
      <c r="BF29" s="232">
        <v>0</v>
      </c>
      <c r="BG29" s="185">
        <v>0</v>
      </c>
      <c r="BH29" s="234">
        <v>0</v>
      </c>
      <c r="BI29" s="232">
        <v>0</v>
      </c>
      <c r="BJ29" s="185">
        <v>0</v>
      </c>
    </row>
    <row r="30" spans="1:62" ht="14.1" customHeight="1" x14ac:dyDescent="0.2">
      <c r="A30" s="259" t="s">
        <v>263</v>
      </c>
      <c r="B30" s="276" t="s">
        <v>169</v>
      </c>
      <c r="C30" s="234">
        <v>17269079</v>
      </c>
      <c r="D30" s="232">
        <v>4793280</v>
      </c>
      <c r="E30" s="185">
        <v>27.756431017542976</v>
      </c>
      <c r="F30" s="234">
        <v>20934467</v>
      </c>
      <c r="G30" s="232">
        <v>11829508</v>
      </c>
      <c r="H30" s="185">
        <v>56.507328321279928</v>
      </c>
      <c r="I30" s="234">
        <v>116955138</v>
      </c>
      <c r="J30" s="232">
        <v>108248508</v>
      </c>
      <c r="K30" s="185">
        <v>92.555581440124499</v>
      </c>
      <c r="L30" s="234">
        <v>51811050</v>
      </c>
      <c r="M30" s="232">
        <v>25328316</v>
      </c>
      <c r="N30" s="185">
        <v>48.885934564151853</v>
      </c>
      <c r="O30" s="234">
        <v>63529339.399999999</v>
      </c>
      <c r="P30" s="232">
        <v>43067915</v>
      </c>
      <c r="Q30" s="185">
        <v>67.792165646224248</v>
      </c>
      <c r="R30" s="234">
        <v>85359499</v>
      </c>
      <c r="S30" s="232">
        <v>48171917</v>
      </c>
      <c r="T30" s="185">
        <v>56.434160889346366</v>
      </c>
      <c r="U30" s="234">
        <v>97951120</v>
      </c>
      <c r="V30" s="232">
        <v>67746856</v>
      </c>
      <c r="W30" s="185">
        <v>69.163942178507</v>
      </c>
      <c r="X30" s="234">
        <v>121756357</v>
      </c>
      <c r="Y30" s="232">
        <v>70788471</v>
      </c>
      <c r="Z30" s="185">
        <v>58.13944564717881</v>
      </c>
      <c r="AA30" s="234">
        <v>148115597</v>
      </c>
      <c r="AB30" s="232">
        <v>92387754.400000006</v>
      </c>
      <c r="AC30" s="185">
        <v>62.375439367131612</v>
      </c>
      <c r="AD30" s="234">
        <v>155068110</v>
      </c>
      <c r="AE30" s="232">
        <v>101716235</v>
      </c>
      <c r="AF30" s="185">
        <v>65.594553902797941</v>
      </c>
      <c r="AG30" s="234">
        <v>142327931</v>
      </c>
      <c r="AH30" s="232">
        <v>113730698</v>
      </c>
      <c r="AI30" s="185">
        <v>79.907504592334718</v>
      </c>
      <c r="AJ30" s="234">
        <v>200110992.595</v>
      </c>
      <c r="AK30" s="232">
        <v>134476082.87099999</v>
      </c>
      <c r="AL30" s="185">
        <v>67.200747508740321</v>
      </c>
      <c r="AM30" s="234">
        <v>217244311</v>
      </c>
      <c r="AN30" s="232">
        <v>184608453</v>
      </c>
      <c r="AO30" s="185">
        <v>84.977347462047007</v>
      </c>
      <c r="AP30" s="234">
        <v>217244311</v>
      </c>
      <c r="AQ30" s="232">
        <v>184608453</v>
      </c>
      <c r="AR30" s="185">
        <v>84.977347462047007</v>
      </c>
      <c r="AS30" s="234">
        <v>96282850</v>
      </c>
      <c r="AT30" s="232">
        <v>74919400</v>
      </c>
      <c r="AU30" s="185">
        <v>77.811780602672229</v>
      </c>
      <c r="AV30" s="234">
        <v>326818519</v>
      </c>
      <c r="AW30" s="232">
        <v>221690023</v>
      </c>
      <c r="AX30" s="185">
        <v>67.832760419552613</v>
      </c>
      <c r="AY30" s="234">
        <v>441916004.53399998</v>
      </c>
      <c r="AZ30" s="232">
        <v>435061523.921</v>
      </c>
      <c r="BA30" s="185">
        <v>98.448917771098138</v>
      </c>
      <c r="BB30" s="234">
        <v>448569450</v>
      </c>
      <c r="BC30" s="232">
        <v>441173271.33099997</v>
      </c>
      <c r="BD30" s="185">
        <v>98.351163087677946</v>
      </c>
      <c r="BE30" s="234">
        <v>480578319</v>
      </c>
      <c r="BF30" s="232">
        <v>477105765.99299997</v>
      </c>
      <c r="BG30" s="185">
        <v>99.277422041380106</v>
      </c>
      <c r="BH30" s="234">
        <v>528471694.79400003</v>
      </c>
      <c r="BI30" s="232">
        <v>497574286.06800002</v>
      </c>
      <c r="BJ30" s="185">
        <v>94.153441134052812</v>
      </c>
    </row>
    <row r="31" spans="1:62" ht="14.1" customHeight="1" x14ac:dyDescent="0.2">
      <c r="A31" s="259" t="s">
        <v>171</v>
      </c>
      <c r="B31" s="275" t="s">
        <v>395</v>
      </c>
      <c r="C31" s="234">
        <v>981761</v>
      </c>
      <c r="D31" s="232">
        <v>981761</v>
      </c>
      <c r="E31" s="185">
        <v>100</v>
      </c>
      <c r="F31" s="234">
        <v>0</v>
      </c>
      <c r="G31" s="232">
        <v>0</v>
      </c>
      <c r="H31" s="185">
        <v>0</v>
      </c>
      <c r="I31" s="234">
        <v>0</v>
      </c>
      <c r="J31" s="232">
        <v>0</v>
      </c>
      <c r="K31" s="185">
        <v>0</v>
      </c>
      <c r="L31" s="234">
        <v>0</v>
      </c>
      <c r="M31" s="232">
        <v>0</v>
      </c>
      <c r="N31" s="185">
        <v>0</v>
      </c>
      <c r="O31" s="234">
        <v>0</v>
      </c>
      <c r="P31" s="232">
        <v>0</v>
      </c>
      <c r="Q31" s="185">
        <v>0</v>
      </c>
      <c r="R31" s="234">
        <v>0</v>
      </c>
      <c r="S31" s="232">
        <v>0</v>
      </c>
      <c r="T31" s="185">
        <v>0</v>
      </c>
      <c r="U31" s="234">
        <v>0</v>
      </c>
      <c r="V31" s="232">
        <v>0</v>
      </c>
      <c r="W31" s="185">
        <v>0</v>
      </c>
      <c r="X31" s="234">
        <v>0</v>
      </c>
      <c r="Y31" s="232">
        <v>0</v>
      </c>
      <c r="Z31" s="185">
        <v>0</v>
      </c>
      <c r="AA31" s="234">
        <v>0</v>
      </c>
      <c r="AB31" s="232">
        <v>0</v>
      </c>
      <c r="AC31" s="185">
        <v>0</v>
      </c>
      <c r="AD31" s="234">
        <v>0</v>
      </c>
      <c r="AE31" s="232">
        <v>0</v>
      </c>
      <c r="AF31" s="185">
        <v>0</v>
      </c>
      <c r="AG31" s="234">
        <v>0</v>
      </c>
      <c r="AH31" s="232">
        <v>0</v>
      </c>
      <c r="AI31" s="185">
        <v>0</v>
      </c>
      <c r="AJ31" s="234">
        <v>0</v>
      </c>
      <c r="AK31" s="232">
        <v>0</v>
      </c>
      <c r="AL31" s="185">
        <v>0</v>
      </c>
      <c r="AM31" s="234">
        <v>0</v>
      </c>
      <c r="AN31" s="232">
        <v>0</v>
      </c>
      <c r="AO31" s="185">
        <v>0</v>
      </c>
      <c r="AP31" s="234">
        <v>0</v>
      </c>
      <c r="AQ31" s="232">
        <v>0</v>
      </c>
      <c r="AR31" s="185">
        <v>0</v>
      </c>
      <c r="AS31" s="234">
        <v>0</v>
      </c>
      <c r="AT31" s="232">
        <v>0</v>
      </c>
      <c r="AU31" s="185">
        <v>0</v>
      </c>
      <c r="AV31" s="234">
        <v>0</v>
      </c>
      <c r="AW31" s="232">
        <v>0</v>
      </c>
      <c r="AX31" s="185">
        <v>0</v>
      </c>
      <c r="AY31" s="234">
        <v>0</v>
      </c>
      <c r="AZ31" s="232">
        <v>0</v>
      </c>
      <c r="BA31" s="185">
        <v>0</v>
      </c>
      <c r="BB31" s="234">
        <v>0</v>
      </c>
      <c r="BC31" s="232">
        <v>0</v>
      </c>
      <c r="BD31" s="185">
        <v>0</v>
      </c>
      <c r="BE31" s="234">
        <v>0</v>
      </c>
      <c r="BF31" s="232">
        <v>0</v>
      </c>
      <c r="BG31" s="185">
        <v>0</v>
      </c>
      <c r="BH31" s="234">
        <v>0</v>
      </c>
      <c r="BI31" s="232">
        <v>0</v>
      </c>
      <c r="BJ31" s="185">
        <v>0</v>
      </c>
    </row>
    <row r="32" spans="1:62" ht="14.1" customHeight="1" x14ac:dyDescent="0.2">
      <c r="A32" s="259" t="s">
        <v>187</v>
      </c>
      <c r="B32" s="275" t="s">
        <v>556</v>
      </c>
      <c r="C32" s="234">
        <v>682166981</v>
      </c>
      <c r="D32" s="232">
        <v>451701640</v>
      </c>
      <c r="E32" s="185">
        <v>66.215699759880337</v>
      </c>
      <c r="F32" s="234">
        <v>1296670129</v>
      </c>
      <c r="G32" s="232">
        <v>620979436</v>
      </c>
      <c r="H32" s="185">
        <v>47.890317059968304</v>
      </c>
      <c r="I32" s="234">
        <v>1103399073</v>
      </c>
      <c r="J32" s="232">
        <v>1018384893</v>
      </c>
      <c r="K32" s="185">
        <v>92.29524638181384</v>
      </c>
      <c r="L32" s="234">
        <v>704406728</v>
      </c>
      <c r="M32" s="232">
        <v>598966092</v>
      </c>
      <c r="N32" s="185">
        <v>85.031284936846887</v>
      </c>
      <c r="O32" s="234">
        <v>785283952.10000002</v>
      </c>
      <c r="P32" s="232">
        <v>553460576</v>
      </c>
      <c r="Q32" s="185">
        <v>70.479038126265053</v>
      </c>
      <c r="R32" s="234">
        <v>904184502</v>
      </c>
      <c r="S32" s="232">
        <v>622807352</v>
      </c>
      <c r="T32" s="185">
        <v>68.880560396953143</v>
      </c>
      <c r="U32" s="234">
        <v>933319334</v>
      </c>
      <c r="V32" s="232">
        <v>655028619</v>
      </c>
      <c r="W32" s="185">
        <v>70.182690440226111</v>
      </c>
      <c r="X32" s="234">
        <v>1384667153</v>
      </c>
      <c r="Y32" s="232">
        <v>1038565376</v>
      </c>
      <c r="Z32" s="185">
        <v>75.00469508140344</v>
      </c>
      <c r="AA32" s="234">
        <v>1909028609</v>
      </c>
      <c r="AB32" s="232">
        <v>1334949490</v>
      </c>
      <c r="AC32" s="185">
        <v>69.928207660506573</v>
      </c>
      <c r="AD32" s="234">
        <v>2771584355</v>
      </c>
      <c r="AE32" s="232">
        <v>2021963908</v>
      </c>
      <c r="AF32" s="185">
        <v>72.953359848215769</v>
      </c>
      <c r="AG32" s="234">
        <v>2991567579</v>
      </c>
      <c r="AH32" s="232">
        <v>2349446603</v>
      </c>
      <c r="AI32" s="185">
        <v>78.535635280061314</v>
      </c>
      <c r="AJ32" s="234">
        <v>3068885203.7589998</v>
      </c>
      <c r="AK32" s="232">
        <v>2480783915.4640002</v>
      </c>
      <c r="AL32" s="185">
        <v>80.836647536550117</v>
      </c>
      <c r="AM32" s="234">
        <v>3115218534</v>
      </c>
      <c r="AN32" s="232">
        <v>2359192309</v>
      </c>
      <c r="AO32" s="185">
        <v>75.731197771565391</v>
      </c>
      <c r="AP32" s="234">
        <v>0</v>
      </c>
      <c r="AQ32" s="232">
        <v>0</v>
      </c>
      <c r="AR32" s="185">
        <v>0</v>
      </c>
      <c r="AS32" s="234">
        <v>0</v>
      </c>
      <c r="AT32" s="232">
        <v>0</v>
      </c>
      <c r="AU32" s="185">
        <v>0</v>
      </c>
      <c r="AV32" s="234">
        <v>3385993105</v>
      </c>
      <c r="AW32" s="232">
        <v>2393913477</v>
      </c>
      <c r="AX32" s="185">
        <v>70.700482923753611</v>
      </c>
      <c r="AY32" s="234">
        <v>0</v>
      </c>
      <c r="AZ32" s="232">
        <v>0</v>
      </c>
      <c r="BA32" s="185">
        <v>0</v>
      </c>
      <c r="BB32" s="234">
        <v>0</v>
      </c>
      <c r="BC32" s="232">
        <v>0</v>
      </c>
      <c r="BD32" s="185">
        <v>0</v>
      </c>
      <c r="BE32" s="234">
        <v>0</v>
      </c>
      <c r="BF32" s="232">
        <v>0</v>
      </c>
      <c r="BG32" s="185">
        <v>0</v>
      </c>
      <c r="BH32" s="234">
        <v>0</v>
      </c>
      <c r="BI32" s="232">
        <v>0</v>
      </c>
      <c r="BJ32" s="185">
        <v>0</v>
      </c>
    </row>
    <row r="33" spans="1:62" ht="14.1" customHeight="1" x14ac:dyDescent="0.2">
      <c r="A33" s="259" t="s">
        <v>197</v>
      </c>
      <c r="B33" s="275" t="s">
        <v>328</v>
      </c>
      <c r="C33" s="234">
        <v>37519551</v>
      </c>
      <c r="D33" s="232">
        <v>40031840</v>
      </c>
      <c r="E33" s="185">
        <v>106.69594633475225</v>
      </c>
      <c r="F33" s="234">
        <v>32383142</v>
      </c>
      <c r="G33" s="232">
        <v>24086789</v>
      </c>
      <c r="H33" s="185">
        <v>74.380642248982511</v>
      </c>
      <c r="I33" s="234">
        <v>30267993</v>
      </c>
      <c r="J33" s="232">
        <v>26280664</v>
      </c>
      <c r="K33" s="185">
        <v>86.826582786641978</v>
      </c>
      <c r="L33" s="234">
        <v>45999648</v>
      </c>
      <c r="M33" s="232">
        <v>49206881</v>
      </c>
      <c r="N33" s="185">
        <v>106.97229900541846</v>
      </c>
      <c r="O33" s="234">
        <v>18239098.100000001</v>
      </c>
      <c r="P33" s="232">
        <v>14706238</v>
      </c>
      <c r="Q33" s="185">
        <v>80.630291691890179</v>
      </c>
      <c r="R33" s="234">
        <v>18746377</v>
      </c>
      <c r="S33" s="232">
        <v>15807837</v>
      </c>
      <c r="T33" s="185">
        <v>84.324757791865608</v>
      </c>
      <c r="U33" s="234">
        <v>7965534</v>
      </c>
      <c r="V33" s="232">
        <v>12792139</v>
      </c>
      <c r="W33" s="185">
        <v>160.59361494157201</v>
      </c>
      <c r="X33" s="234">
        <v>11743292</v>
      </c>
      <c r="Y33" s="232">
        <v>12498265</v>
      </c>
      <c r="Z33" s="185">
        <v>106.4289723869593</v>
      </c>
      <c r="AA33" s="234">
        <v>10367350</v>
      </c>
      <c r="AB33" s="232">
        <v>18020165.899999999</v>
      </c>
      <c r="AC33" s="185">
        <v>173.81650952268419</v>
      </c>
      <c r="AD33" s="234">
        <v>108835</v>
      </c>
      <c r="AE33" s="232">
        <v>25220</v>
      </c>
      <c r="AF33" s="185">
        <v>23.172692608076446</v>
      </c>
      <c r="AG33" s="234">
        <v>0</v>
      </c>
      <c r="AH33" s="232">
        <v>0</v>
      </c>
      <c r="AI33" s="185">
        <v>0</v>
      </c>
      <c r="AJ33" s="234">
        <v>0</v>
      </c>
      <c r="AK33" s="232">
        <v>0</v>
      </c>
      <c r="AL33" s="185">
        <v>0</v>
      </c>
      <c r="AM33" s="234">
        <v>0</v>
      </c>
      <c r="AN33" s="232">
        <v>0</v>
      </c>
      <c r="AO33" s="185">
        <v>0</v>
      </c>
      <c r="AP33" s="234">
        <v>0</v>
      </c>
      <c r="AQ33" s="232">
        <v>0</v>
      </c>
      <c r="AR33" s="185">
        <v>0</v>
      </c>
      <c r="AS33" s="234">
        <v>0</v>
      </c>
      <c r="AT33" s="232">
        <v>4152</v>
      </c>
      <c r="AU33" s="185">
        <v>0</v>
      </c>
      <c r="AV33" s="234">
        <v>0</v>
      </c>
      <c r="AW33" s="232">
        <v>0</v>
      </c>
      <c r="AX33" s="185">
        <v>0</v>
      </c>
      <c r="AY33" s="234">
        <v>0</v>
      </c>
      <c r="AZ33" s="232">
        <v>0</v>
      </c>
      <c r="BA33" s="185">
        <v>0</v>
      </c>
      <c r="BB33" s="234">
        <v>0</v>
      </c>
      <c r="BC33" s="232">
        <v>0</v>
      </c>
      <c r="BD33" s="185">
        <v>0</v>
      </c>
      <c r="BE33" s="234">
        <v>0</v>
      </c>
      <c r="BF33" s="232">
        <v>0</v>
      </c>
      <c r="BG33" s="185">
        <v>0</v>
      </c>
      <c r="BH33" s="234">
        <v>0</v>
      </c>
      <c r="BI33" s="232">
        <v>0</v>
      </c>
      <c r="BJ33" s="185">
        <v>0</v>
      </c>
    </row>
    <row r="34" spans="1:62" ht="14.1" customHeight="1" x14ac:dyDescent="0.2">
      <c r="A34" s="262" t="s">
        <v>201</v>
      </c>
      <c r="B34" s="307" t="s">
        <v>564</v>
      </c>
      <c r="C34" s="244">
        <v>180670632</v>
      </c>
      <c r="D34" s="245">
        <v>185308619</v>
      </c>
      <c r="E34" s="206">
        <v>102.56709513253929</v>
      </c>
      <c r="F34" s="244">
        <v>59099095</v>
      </c>
      <c r="G34" s="245">
        <v>76317556</v>
      </c>
      <c r="H34" s="206">
        <v>129.13489792017964</v>
      </c>
      <c r="I34" s="244">
        <v>125792275</v>
      </c>
      <c r="J34" s="245">
        <v>77694902</v>
      </c>
      <c r="K34" s="206">
        <v>61.764446187176439</v>
      </c>
      <c r="L34" s="244">
        <v>69462087.799999997</v>
      </c>
      <c r="M34" s="245">
        <v>43824515</v>
      </c>
      <c r="N34" s="206">
        <v>63.091272358790228</v>
      </c>
      <c r="O34" s="244">
        <v>69575062</v>
      </c>
      <c r="P34" s="245">
        <v>79756661</v>
      </c>
      <c r="Q34" s="206">
        <v>114.63397761686507</v>
      </c>
      <c r="R34" s="244">
        <v>62128695</v>
      </c>
      <c r="S34" s="245">
        <v>71264491</v>
      </c>
      <c r="T34" s="206">
        <v>114.70463205447983</v>
      </c>
      <c r="U34" s="244">
        <v>107949092</v>
      </c>
      <c r="V34" s="245">
        <v>112107287</v>
      </c>
      <c r="W34" s="206">
        <v>103.85199627246517</v>
      </c>
      <c r="X34" s="244">
        <v>156780202</v>
      </c>
      <c r="Y34" s="245">
        <v>177108524</v>
      </c>
      <c r="Z34" s="206">
        <v>112.96612821049943</v>
      </c>
      <c r="AA34" s="244">
        <v>404153854</v>
      </c>
      <c r="AB34" s="245">
        <v>394193395.70000005</v>
      </c>
      <c r="AC34" s="206">
        <v>97.535478580392322</v>
      </c>
      <c r="AD34" s="244">
        <v>555821400</v>
      </c>
      <c r="AE34" s="245">
        <v>470701930</v>
      </c>
      <c r="AF34" s="206">
        <v>84.685823539719777</v>
      </c>
      <c r="AG34" s="244">
        <v>426907149</v>
      </c>
      <c r="AH34" s="245">
        <v>364845564</v>
      </c>
      <c r="AI34" s="206">
        <v>85.462509788047612</v>
      </c>
      <c r="AJ34" s="244">
        <v>790941300.727</v>
      </c>
      <c r="AK34" s="245">
        <v>936545207.56500006</v>
      </c>
      <c r="AL34" s="206">
        <v>118.40893966520234</v>
      </c>
      <c r="AM34" s="244">
        <v>1088728263</v>
      </c>
      <c r="AN34" s="245">
        <v>1186937125</v>
      </c>
      <c r="AO34" s="206">
        <v>109.02051185200104</v>
      </c>
      <c r="AP34" s="244">
        <v>1088728263</v>
      </c>
      <c r="AQ34" s="245">
        <v>1186937125</v>
      </c>
      <c r="AR34" s="206">
        <v>109.02051185200104</v>
      </c>
      <c r="AS34" s="244">
        <v>632208486</v>
      </c>
      <c r="AT34" s="245">
        <v>780956858</v>
      </c>
      <c r="AU34" s="206">
        <v>123.52837320187442</v>
      </c>
      <c r="AV34" s="244">
        <v>646598034</v>
      </c>
      <c r="AW34" s="245">
        <v>778656546</v>
      </c>
      <c r="AX34" s="206">
        <v>120.42358699779159</v>
      </c>
      <c r="AY34" s="244">
        <v>872182026.79700005</v>
      </c>
      <c r="AZ34" s="245">
        <v>621299428.00300002</v>
      </c>
      <c r="BA34" s="206">
        <v>71.235064345989684</v>
      </c>
      <c r="BB34" s="244">
        <v>1092867040.8140001</v>
      </c>
      <c r="BC34" s="245">
        <v>1143103136.4130001</v>
      </c>
      <c r="BD34" s="206">
        <v>104.59672528522614</v>
      </c>
      <c r="BE34" s="244">
        <v>957959818.93099999</v>
      </c>
      <c r="BF34" s="245">
        <v>952019112.10199988</v>
      </c>
      <c r="BG34" s="206">
        <v>99.379858454227303</v>
      </c>
      <c r="BH34" s="244">
        <v>869173083.63300002</v>
      </c>
      <c r="BI34" s="245">
        <v>1052799465.42497</v>
      </c>
      <c r="BJ34" s="206">
        <v>121.12656100951055</v>
      </c>
    </row>
    <row r="35" spans="1:62" ht="14.1" customHeight="1" x14ac:dyDescent="0.2">
      <c r="A35" s="259" t="s">
        <v>202</v>
      </c>
      <c r="B35" s="275" t="s">
        <v>418</v>
      </c>
      <c r="C35" s="234">
        <v>17759076</v>
      </c>
      <c r="D35" s="232">
        <v>16482817</v>
      </c>
      <c r="E35" s="185">
        <v>92.813483088872417</v>
      </c>
      <c r="F35" s="234">
        <v>6851410</v>
      </c>
      <c r="G35" s="232">
        <v>2844956</v>
      </c>
      <c r="H35" s="185">
        <v>41.523657174216694</v>
      </c>
      <c r="I35" s="234">
        <v>34177154</v>
      </c>
      <c r="J35" s="232">
        <v>28333037</v>
      </c>
      <c r="K35" s="185">
        <v>82.90051594114594</v>
      </c>
      <c r="L35" s="234">
        <v>17521484.5</v>
      </c>
      <c r="M35" s="232">
        <v>3376375</v>
      </c>
      <c r="N35" s="185">
        <v>19.269914030400791</v>
      </c>
      <c r="O35" s="234">
        <v>1265397</v>
      </c>
      <c r="P35" s="232">
        <v>191557</v>
      </c>
      <c r="Q35" s="185">
        <v>15.138095001015492</v>
      </c>
      <c r="R35" s="234">
        <v>3422482</v>
      </c>
      <c r="S35" s="232">
        <v>1677849</v>
      </c>
      <c r="T35" s="185">
        <v>49.024333802193851</v>
      </c>
      <c r="U35" s="234">
        <v>2693643</v>
      </c>
      <c r="V35" s="232">
        <v>2400598</v>
      </c>
      <c r="W35" s="185">
        <v>89.120867167623913</v>
      </c>
      <c r="X35" s="234">
        <v>21354394</v>
      </c>
      <c r="Y35" s="232">
        <v>20240147</v>
      </c>
      <c r="Z35" s="185">
        <v>94.78211837807244</v>
      </c>
      <c r="AA35" s="234">
        <v>217456948</v>
      </c>
      <c r="AB35" s="232">
        <v>210910684.80000001</v>
      </c>
      <c r="AC35" s="185">
        <v>96.989627942354829</v>
      </c>
      <c r="AD35" s="234">
        <v>387366205</v>
      </c>
      <c r="AE35" s="232">
        <v>271564336</v>
      </c>
      <c r="AF35" s="185">
        <v>70.105324753355802</v>
      </c>
      <c r="AG35" s="234">
        <v>295627425</v>
      </c>
      <c r="AH35" s="232">
        <v>182844823</v>
      </c>
      <c r="AI35" s="185">
        <v>61.849749900571638</v>
      </c>
      <c r="AJ35" s="234">
        <v>736445076.028</v>
      </c>
      <c r="AK35" s="232">
        <v>831287659.36199999</v>
      </c>
      <c r="AL35" s="185">
        <v>112.87843267898963</v>
      </c>
      <c r="AM35" s="234">
        <v>1061369624</v>
      </c>
      <c r="AN35" s="232">
        <v>1128806186</v>
      </c>
      <c r="AO35" s="185">
        <v>106.35373016855813</v>
      </c>
      <c r="AP35" s="234">
        <v>1061369624</v>
      </c>
      <c r="AQ35" s="232">
        <v>1128806186</v>
      </c>
      <c r="AR35" s="185">
        <v>106.35373016855813</v>
      </c>
      <c r="AS35" s="234">
        <v>584268988</v>
      </c>
      <c r="AT35" s="232">
        <v>661027401</v>
      </c>
      <c r="AU35" s="185">
        <v>113.1375127854638</v>
      </c>
      <c r="AV35" s="234">
        <v>553030714</v>
      </c>
      <c r="AW35" s="232">
        <v>577944154</v>
      </c>
      <c r="AX35" s="185">
        <v>104.50489265230935</v>
      </c>
      <c r="AY35" s="234">
        <v>753544271.79700005</v>
      </c>
      <c r="AZ35" s="232">
        <v>488702600.15100002</v>
      </c>
      <c r="BA35" s="185">
        <v>64.853867044278104</v>
      </c>
      <c r="BB35" s="234">
        <v>963442059.80200005</v>
      </c>
      <c r="BC35" s="232">
        <v>954172352.81599998</v>
      </c>
      <c r="BD35" s="185">
        <v>99.037855271970884</v>
      </c>
      <c r="BE35" s="234">
        <v>832537987.26600003</v>
      </c>
      <c r="BF35" s="232">
        <v>816871902.222</v>
      </c>
      <c r="BG35" s="185">
        <v>98.118273846524843</v>
      </c>
      <c r="BH35" s="234">
        <v>704101714.77900004</v>
      </c>
      <c r="BI35" s="232">
        <v>712041906.59099996</v>
      </c>
      <c r="BJ35" s="185">
        <v>101.12770522288703</v>
      </c>
    </row>
    <row r="36" spans="1:62" ht="14.1" customHeight="1" x14ac:dyDescent="0.2">
      <c r="A36" s="259" t="s">
        <v>212</v>
      </c>
      <c r="B36" s="275" t="s">
        <v>567</v>
      </c>
      <c r="C36" s="234">
        <v>0</v>
      </c>
      <c r="D36" s="232">
        <v>0</v>
      </c>
      <c r="E36" s="185">
        <v>0</v>
      </c>
      <c r="F36" s="234">
        <v>0</v>
      </c>
      <c r="G36" s="232">
        <v>0</v>
      </c>
      <c r="H36" s="185">
        <v>0</v>
      </c>
      <c r="I36" s="234">
        <v>0</v>
      </c>
      <c r="J36" s="232">
        <v>0</v>
      </c>
      <c r="K36" s="185">
        <v>0</v>
      </c>
      <c r="L36" s="234">
        <v>15000000</v>
      </c>
      <c r="M36" s="232">
        <v>0</v>
      </c>
      <c r="N36" s="185">
        <v>0</v>
      </c>
      <c r="O36" s="234">
        <v>20000000</v>
      </c>
      <c r="P36" s="232">
        <v>20000000</v>
      </c>
      <c r="Q36" s="185">
        <v>100</v>
      </c>
      <c r="R36" s="234">
        <v>1695667</v>
      </c>
      <c r="S36" s="232">
        <v>1695667</v>
      </c>
      <c r="T36" s="185">
        <v>100</v>
      </c>
      <c r="U36" s="234">
        <v>0</v>
      </c>
      <c r="V36" s="232">
        <v>0</v>
      </c>
      <c r="W36" s="185">
        <v>0</v>
      </c>
      <c r="X36" s="234">
        <v>0</v>
      </c>
      <c r="Y36" s="232">
        <v>0</v>
      </c>
      <c r="Z36" s="185">
        <v>0</v>
      </c>
      <c r="AA36" s="234">
        <v>0</v>
      </c>
      <c r="AB36" s="232">
        <v>0</v>
      </c>
      <c r="AC36" s="185">
        <v>0</v>
      </c>
      <c r="AD36" s="234">
        <v>0</v>
      </c>
      <c r="AE36" s="232">
        <v>0</v>
      </c>
      <c r="AF36" s="185">
        <v>0</v>
      </c>
      <c r="AG36" s="234">
        <v>0</v>
      </c>
      <c r="AH36" s="232">
        <v>0</v>
      </c>
      <c r="AI36" s="185">
        <v>0</v>
      </c>
      <c r="AJ36" s="234">
        <v>0</v>
      </c>
      <c r="AK36" s="232">
        <v>0</v>
      </c>
      <c r="AL36" s="185">
        <v>0</v>
      </c>
      <c r="AM36" s="234">
        <v>0</v>
      </c>
      <c r="AN36" s="232">
        <v>0</v>
      </c>
      <c r="AO36" s="185">
        <v>0</v>
      </c>
      <c r="AP36" s="234">
        <v>0</v>
      </c>
      <c r="AQ36" s="232">
        <v>0</v>
      </c>
      <c r="AR36" s="185">
        <v>0</v>
      </c>
      <c r="AS36" s="234">
        <v>0</v>
      </c>
      <c r="AT36" s="232">
        <v>0</v>
      </c>
      <c r="AU36" s="185">
        <v>0</v>
      </c>
      <c r="AV36" s="234">
        <v>0</v>
      </c>
      <c r="AW36" s="232">
        <v>0</v>
      </c>
      <c r="AX36" s="185">
        <v>0</v>
      </c>
      <c r="AY36" s="234">
        <v>0</v>
      </c>
      <c r="AZ36" s="232">
        <v>0</v>
      </c>
      <c r="BA36" s="185">
        <v>0</v>
      </c>
      <c r="BB36" s="234">
        <v>0</v>
      </c>
      <c r="BC36" s="232">
        <v>0</v>
      </c>
      <c r="BD36" s="185">
        <v>0</v>
      </c>
      <c r="BE36" s="234">
        <v>0</v>
      </c>
      <c r="BF36" s="232">
        <v>0</v>
      </c>
      <c r="BG36" s="185">
        <v>0</v>
      </c>
      <c r="BH36" s="234">
        <v>0</v>
      </c>
      <c r="BI36" s="232">
        <v>0</v>
      </c>
      <c r="BJ36" s="185">
        <v>0</v>
      </c>
    </row>
    <row r="37" spans="1:62" ht="10.5" x14ac:dyDescent="0.2">
      <c r="A37" s="259" t="s">
        <v>217</v>
      </c>
      <c r="B37" s="275" t="s">
        <v>563</v>
      </c>
      <c r="C37" s="234">
        <v>28795684</v>
      </c>
      <c r="D37" s="232">
        <v>30903675</v>
      </c>
      <c r="E37" s="185">
        <v>107.32051025424505</v>
      </c>
      <c r="F37" s="234">
        <v>41294351</v>
      </c>
      <c r="G37" s="232">
        <v>53243670</v>
      </c>
      <c r="H37" s="185">
        <v>128.93693377091699</v>
      </c>
      <c r="I37" s="234">
        <v>33262968</v>
      </c>
      <c r="J37" s="232">
        <v>15485223</v>
      </c>
      <c r="K37" s="185">
        <v>46.553942510481924</v>
      </c>
      <c r="L37" s="234">
        <v>11957091.300000001</v>
      </c>
      <c r="M37" s="232">
        <v>16422032</v>
      </c>
      <c r="N37" s="185">
        <v>137.34136160689849</v>
      </c>
      <c r="O37" s="234">
        <v>8533509.4000000004</v>
      </c>
      <c r="P37" s="232">
        <v>19629176</v>
      </c>
      <c r="Q37" s="185">
        <v>230.02466019431586</v>
      </c>
      <c r="R37" s="234">
        <v>17051396</v>
      </c>
      <c r="S37" s="232">
        <v>27824406</v>
      </c>
      <c r="T37" s="185">
        <v>163.1796364356326</v>
      </c>
      <c r="U37" s="234">
        <v>20994692</v>
      </c>
      <c r="V37" s="232">
        <v>31052704</v>
      </c>
      <c r="W37" s="185">
        <v>147.9074044048848</v>
      </c>
      <c r="X37" s="234">
        <v>16645417</v>
      </c>
      <c r="Y37" s="232">
        <v>39411825</v>
      </c>
      <c r="Z37" s="185">
        <v>236.77283062358848</v>
      </c>
      <c r="AA37" s="234">
        <v>13510719</v>
      </c>
      <c r="AB37" s="232">
        <v>40766841.399999999</v>
      </c>
      <c r="AC37" s="185">
        <v>301.73702376609265</v>
      </c>
      <c r="AD37" s="234">
        <v>11270166</v>
      </c>
      <c r="AE37" s="232">
        <v>45676218</v>
      </c>
      <c r="AF37" s="185">
        <v>405.28434097598921</v>
      </c>
      <c r="AG37" s="234">
        <v>15832375</v>
      </c>
      <c r="AH37" s="232">
        <v>99627980</v>
      </c>
      <c r="AI37" s="185">
        <v>629.26743460788418</v>
      </c>
      <c r="AJ37" s="234">
        <v>47533457</v>
      </c>
      <c r="AK37" s="232">
        <v>99357908.442000002</v>
      </c>
      <c r="AL37" s="185">
        <v>209.0273140495546</v>
      </c>
      <c r="AM37" s="234">
        <v>25212227</v>
      </c>
      <c r="AN37" s="232">
        <v>54027468</v>
      </c>
      <c r="AO37" s="185">
        <v>214.29074075844233</v>
      </c>
      <c r="AP37" s="234">
        <v>25212227</v>
      </c>
      <c r="AQ37" s="232">
        <v>54027468</v>
      </c>
      <c r="AR37" s="185">
        <v>214.29074075844233</v>
      </c>
      <c r="AS37" s="234">
        <v>45677278</v>
      </c>
      <c r="AT37" s="232">
        <v>114844228</v>
      </c>
      <c r="AU37" s="185">
        <v>251.42528852091405</v>
      </c>
      <c r="AV37" s="234">
        <v>89079606</v>
      </c>
      <c r="AW37" s="232">
        <v>193126666</v>
      </c>
      <c r="AX37" s="185">
        <v>216.80233520565864</v>
      </c>
      <c r="AY37" s="234">
        <v>115257589</v>
      </c>
      <c r="AZ37" s="232">
        <v>128789063.71799999</v>
      </c>
      <c r="BA37" s="185">
        <v>111.74020282343405</v>
      </c>
      <c r="BB37" s="234">
        <v>90089645</v>
      </c>
      <c r="BC37" s="232">
        <v>150878374.558</v>
      </c>
      <c r="BD37" s="185">
        <v>167.4758231736844</v>
      </c>
      <c r="BE37" s="234">
        <v>123803915</v>
      </c>
      <c r="BF37" s="232">
        <v>133414329.999</v>
      </c>
      <c r="BG37" s="185">
        <v>107.76260992958098</v>
      </c>
      <c r="BH37" s="234">
        <v>161739491.854</v>
      </c>
      <c r="BI37" s="232">
        <v>337397329.48096997</v>
      </c>
      <c r="BJ37" s="185">
        <v>208.60540960864023</v>
      </c>
    </row>
    <row r="38" spans="1:62" ht="21" x14ac:dyDescent="0.2">
      <c r="A38" s="259" t="s">
        <v>219</v>
      </c>
      <c r="B38" s="275" t="s">
        <v>558</v>
      </c>
      <c r="C38" s="234">
        <v>16201609</v>
      </c>
      <c r="D38" s="232">
        <v>16204127</v>
      </c>
      <c r="E38" s="185">
        <v>100.01554166626289</v>
      </c>
      <c r="F38" s="234">
        <v>8080524</v>
      </c>
      <c r="G38" s="232">
        <v>10203987</v>
      </c>
      <c r="H38" s="185">
        <v>126.2787784554566</v>
      </c>
      <c r="I38" s="234">
        <v>902179</v>
      </c>
      <c r="J38" s="232">
        <v>15885651</v>
      </c>
      <c r="K38" s="185">
        <v>1760.8092185697074</v>
      </c>
      <c r="L38" s="234">
        <v>15526269</v>
      </c>
      <c r="M38" s="232">
        <v>14821723</v>
      </c>
      <c r="N38" s="185">
        <v>95.462232426863153</v>
      </c>
      <c r="O38" s="234">
        <v>17776221</v>
      </c>
      <c r="P38" s="232">
        <v>17776221</v>
      </c>
      <c r="Q38" s="185">
        <v>100</v>
      </c>
      <c r="R38" s="234">
        <v>23885836</v>
      </c>
      <c r="S38" s="232">
        <v>22685961</v>
      </c>
      <c r="T38" s="185">
        <v>94.976625477961079</v>
      </c>
      <c r="U38" s="234">
        <v>17601603</v>
      </c>
      <c r="V38" s="232">
        <v>12779474</v>
      </c>
      <c r="W38" s="185">
        <v>72.604034984768148</v>
      </c>
      <c r="X38" s="234">
        <v>21097481</v>
      </c>
      <c r="Y38" s="232">
        <v>20876547</v>
      </c>
      <c r="Z38" s="185">
        <v>98.952794411806792</v>
      </c>
      <c r="AA38" s="234">
        <v>49397881</v>
      </c>
      <c r="AB38" s="232">
        <v>49337732.600000001</v>
      </c>
      <c r="AC38" s="185">
        <v>99.878236882266265</v>
      </c>
      <c r="AD38" s="234">
        <v>513071</v>
      </c>
      <c r="AE38" s="232">
        <v>513071</v>
      </c>
      <c r="AF38" s="185">
        <v>100</v>
      </c>
      <c r="AG38" s="234">
        <v>3534828</v>
      </c>
      <c r="AH38" s="232">
        <v>4546831</v>
      </c>
      <c r="AI38" s="185">
        <v>128.62948352791139</v>
      </c>
      <c r="AJ38" s="234">
        <v>2173987.699</v>
      </c>
      <c r="AK38" s="232">
        <v>2173987.699</v>
      </c>
      <c r="AL38" s="185">
        <v>100</v>
      </c>
      <c r="AM38" s="234">
        <v>2006650</v>
      </c>
      <c r="AN38" s="232">
        <v>2006650</v>
      </c>
      <c r="AO38" s="185">
        <v>100</v>
      </c>
      <c r="AP38" s="234">
        <v>2006650</v>
      </c>
      <c r="AQ38" s="232">
        <v>2006650</v>
      </c>
      <c r="AR38" s="185">
        <v>100</v>
      </c>
      <c r="AS38" s="234">
        <v>2041977</v>
      </c>
      <c r="AT38" s="232">
        <v>2459309</v>
      </c>
      <c r="AU38" s="185">
        <v>120.43764449844441</v>
      </c>
      <c r="AV38" s="234">
        <v>3589030</v>
      </c>
      <c r="AW38" s="232">
        <v>4538253</v>
      </c>
      <c r="AX38" s="185">
        <v>126.4478981786165</v>
      </c>
      <c r="AY38" s="234">
        <v>1295797</v>
      </c>
      <c r="AZ38" s="232">
        <v>2187003.1</v>
      </c>
      <c r="BA38" s="185">
        <v>168.77667566756213</v>
      </c>
      <c r="BB38" s="234">
        <v>36464506.012000002</v>
      </c>
      <c r="BC38" s="232">
        <v>36004601.244999997</v>
      </c>
      <c r="BD38" s="185">
        <v>98.738760462438037</v>
      </c>
      <c r="BE38" s="234">
        <v>1557658.665</v>
      </c>
      <c r="BF38" s="232">
        <v>1557658.665</v>
      </c>
      <c r="BG38" s="185">
        <v>100</v>
      </c>
      <c r="BH38" s="234">
        <v>3321877</v>
      </c>
      <c r="BI38" s="232">
        <v>3321877</v>
      </c>
      <c r="BJ38" s="185">
        <v>100</v>
      </c>
    </row>
    <row r="39" spans="1:62" ht="14.1" customHeight="1" x14ac:dyDescent="0.2">
      <c r="A39" s="259" t="s">
        <v>220</v>
      </c>
      <c r="B39" s="276" t="s">
        <v>559</v>
      </c>
      <c r="C39" s="234">
        <v>200000</v>
      </c>
      <c r="D39" s="232">
        <v>100</v>
      </c>
      <c r="E39" s="185">
        <v>0.05</v>
      </c>
      <c r="F39" s="234">
        <v>0</v>
      </c>
      <c r="G39" s="232">
        <v>650</v>
      </c>
      <c r="H39" s="185">
        <v>0</v>
      </c>
      <c r="I39" s="234">
        <v>0</v>
      </c>
      <c r="J39" s="232">
        <v>0</v>
      </c>
      <c r="K39" s="185">
        <v>0</v>
      </c>
      <c r="L39" s="234">
        <v>0</v>
      </c>
      <c r="M39" s="232">
        <v>0</v>
      </c>
      <c r="N39" s="185">
        <v>0</v>
      </c>
      <c r="O39" s="234">
        <v>0</v>
      </c>
      <c r="P39" s="232">
        <v>0</v>
      </c>
      <c r="Q39" s="185">
        <v>0</v>
      </c>
      <c r="R39" s="234">
        <v>0</v>
      </c>
      <c r="S39" s="232">
        <v>0</v>
      </c>
      <c r="T39" s="185">
        <v>0</v>
      </c>
      <c r="U39" s="234">
        <v>0</v>
      </c>
      <c r="V39" s="232">
        <v>0</v>
      </c>
      <c r="W39" s="185">
        <v>0</v>
      </c>
      <c r="X39" s="234">
        <v>0</v>
      </c>
      <c r="Y39" s="232">
        <v>171107</v>
      </c>
      <c r="Z39" s="185">
        <v>0</v>
      </c>
      <c r="AA39" s="234">
        <v>702679</v>
      </c>
      <c r="AB39" s="232">
        <v>702678.5</v>
      </c>
      <c r="AC39" s="185">
        <v>99.999928843753693</v>
      </c>
      <c r="AD39" s="234">
        <v>0</v>
      </c>
      <c r="AE39" s="232">
        <v>58231</v>
      </c>
      <c r="AF39" s="185">
        <v>0</v>
      </c>
      <c r="AG39" s="234">
        <v>0</v>
      </c>
      <c r="AH39" s="232">
        <v>0</v>
      </c>
      <c r="AI39" s="185">
        <v>0</v>
      </c>
      <c r="AJ39" s="234">
        <v>0</v>
      </c>
      <c r="AK39" s="232">
        <v>0</v>
      </c>
      <c r="AL39" s="185">
        <v>0</v>
      </c>
      <c r="AM39" s="234">
        <v>0</v>
      </c>
      <c r="AN39" s="232">
        <v>0</v>
      </c>
      <c r="AO39" s="185">
        <v>0</v>
      </c>
      <c r="AP39" s="234">
        <v>0</v>
      </c>
      <c r="AQ39" s="232">
        <v>0</v>
      </c>
      <c r="AR39" s="185">
        <v>0</v>
      </c>
      <c r="AS39" s="234">
        <v>0</v>
      </c>
      <c r="AT39" s="232">
        <v>0</v>
      </c>
      <c r="AU39" s="185">
        <v>0</v>
      </c>
      <c r="AV39" s="234">
        <v>0</v>
      </c>
      <c r="AW39" s="232">
        <v>0</v>
      </c>
      <c r="AX39" s="185">
        <v>0</v>
      </c>
      <c r="AY39" s="234">
        <v>0</v>
      </c>
      <c r="AZ39" s="232">
        <v>0</v>
      </c>
      <c r="BA39" s="185">
        <v>0</v>
      </c>
      <c r="BB39" s="234">
        <v>0</v>
      </c>
      <c r="BC39" s="232">
        <v>17907.419999999998</v>
      </c>
      <c r="BD39" s="185">
        <v>0</v>
      </c>
      <c r="BE39" s="234">
        <v>0</v>
      </c>
      <c r="BF39" s="232">
        <v>0</v>
      </c>
      <c r="BG39" s="185">
        <v>0</v>
      </c>
      <c r="BH39" s="234">
        <v>0</v>
      </c>
      <c r="BI39" s="232">
        <v>0</v>
      </c>
      <c r="BJ39" s="185">
        <v>0</v>
      </c>
    </row>
    <row r="40" spans="1:62" ht="14.1" customHeight="1" thickBot="1" x14ac:dyDescent="0.25">
      <c r="A40" s="259" t="s">
        <v>221</v>
      </c>
      <c r="B40" s="275" t="s">
        <v>566</v>
      </c>
      <c r="C40" s="234">
        <v>117714263</v>
      </c>
      <c r="D40" s="232">
        <v>121717900</v>
      </c>
      <c r="E40" s="185">
        <v>103.4011485931828</v>
      </c>
      <c r="F40" s="234">
        <v>2872810</v>
      </c>
      <c r="G40" s="232">
        <v>10024293</v>
      </c>
      <c r="H40" s="185">
        <v>348.93685972967234</v>
      </c>
      <c r="I40" s="234">
        <v>57449974</v>
      </c>
      <c r="J40" s="232">
        <v>17990991</v>
      </c>
      <c r="K40" s="185">
        <v>31.315925399722548</v>
      </c>
      <c r="L40" s="234">
        <v>9457243</v>
      </c>
      <c r="M40" s="232">
        <v>9204385</v>
      </c>
      <c r="N40" s="185">
        <v>97.326303236577502</v>
      </c>
      <c r="O40" s="234">
        <v>21999934.600000001</v>
      </c>
      <c r="P40" s="232">
        <v>22159707</v>
      </c>
      <c r="Q40" s="185">
        <v>100.72624034073266</v>
      </c>
      <c r="R40" s="234">
        <v>16073314</v>
      </c>
      <c r="S40" s="232">
        <v>17380608</v>
      </c>
      <c r="T40" s="185">
        <v>108.13331961286887</v>
      </c>
      <c r="U40" s="234">
        <v>66659154</v>
      </c>
      <c r="V40" s="232">
        <v>65874511</v>
      </c>
      <c r="W40" s="185">
        <v>98.822902852922496</v>
      </c>
      <c r="X40" s="234">
        <v>97682910</v>
      </c>
      <c r="Y40" s="232">
        <v>96408898</v>
      </c>
      <c r="Z40" s="185">
        <v>98.695767765313306</v>
      </c>
      <c r="AA40" s="234">
        <v>123085627</v>
      </c>
      <c r="AB40" s="232">
        <v>92475458.400000006</v>
      </c>
      <c r="AC40" s="185">
        <v>75.130996732867928</v>
      </c>
      <c r="AD40" s="234">
        <v>156671958</v>
      </c>
      <c r="AE40" s="232">
        <v>152890074</v>
      </c>
      <c r="AF40" s="185">
        <v>97.586113017110563</v>
      </c>
      <c r="AG40" s="234">
        <v>111912521</v>
      </c>
      <c r="AH40" s="232">
        <v>77825930</v>
      </c>
      <c r="AI40" s="185">
        <v>69.541753956199415</v>
      </c>
      <c r="AJ40" s="234">
        <v>4788780</v>
      </c>
      <c r="AK40" s="232">
        <v>3725652.0619999999</v>
      </c>
      <c r="AL40" s="185">
        <v>77.799607875074656</v>
      </c>
      <c r="AM40" s="234">
        <v>139762</v>
      </c>
      <c r="AN40" s="232">
        <v>2096821</v>
      </c>
      <c r="AO40" s="185">
        <v>1500.2797613085102</v>
      </c>
      <c r="AP40" s="234">
        <v>139762</v>
      </c>
      <c r="AQ40" s="232">
        <v>2096821</v>
      </c>
      <c r="AR40" s="185">
        <v>1500.2797613085102</v>
      </c>
      <c r="AS40" s="234">
        <v>220243</v>
      </c>
      <c r="AT40" s="232">
        <v>2625920</v>
      </c>
      <c r="AU40" s="185">
        <v>1192.2830691554327</v>
      </c>
      <c r="AV40" s="234">
        <v>898684</v>
      </c>
      <c r="AW40" s="232">
        <v>3047473</v>
      </c>
      <c r="AX40" s="185">
        <v>339.1039564518785</v>
      </c>
      <c r="AY40" s="234">
        <v>2084369</v>
      </c>
      <c r="AZ40" s="232">
        <v>1620761.034</v>
      </c>
      <c r="BA40" s="185">
        <v>77.757874637360274</v>
      </c>
      <c r="BB40" s="234">
        <v>2870830</v>
      </c>
      <c r="BC40" s="232">
        <v>2029900.3740000001</v>
      </c>
      <c r="BD40" s="185">
        <v>70.707787434296009</v>
      </c>
      <c r="BE40" s="234">
        <v>60258</v>
      </c>
      <c r="BF40" s="232">
        <v>175221.21599999999</v>
      </c>
      <c r="BG40" s="185">
        <v>290.78498456636459</v>
      </c>
      <c r="BH40" s="234">
        <v>10000</v>
      </c>
      <c r="BI40" s="232">
        <v>38352.353000000003</v>
      </c>
      <c r="BJ40" s="185">
        <v>383.52353000000005</v>
      </c>
    </row>
    <row r="41" spans="1:62" s="169" customFormat="1" ht="14.1" customHeight="1" thickBot="1" x14ac:dyDescent="0.25">
      <c r="A41" s="285" t="s">
        <v>222</v>
      </c>
      <c r="B41" s="286" t="s">
        <v>223</v>
      </c>
      <c r="C41" s="287">
        <v>1147449504</v>
      </c>
      <c r="D41" s="288">
        <v>874600008</v>
      </c>
      <c r="E41" s="214">
        <v>76.221219753126505</v>
      </c>
      <c r="F41" s="287">
        <v>1805079437</v>
      </c>
      <c r="G41" s="288">
        <v>1016283097</v>
      </c>
      <c r="H41" s="214">
        <v>56.301294899743517</v>
      </c>
      <c r="I41" s="287">
        <v>1620854683</v>
      </c>
      <c r="J41" s="288">
        <v>1471798063</v>
      </c>
      <c r="K41" s="214">
        <v>90.803825810953342</v>
      </c>
      <c r="L41" s="287">
        <v>1266413000.3</v>
      </c>
      <c r="M41" s="288">
        <v>1002091936</v>
      </c>
      <c r="N41" s="214">
        <v>79.12836774121989</v>
      </c>
      <c r="O41" s="287">
        <v>1319382227</v>
      </c>
      <c r="P41" s="288">
        <v>1036066573</v>
      </c>
      <c r="Q41" s="214">
        <v>78.526643136295633</v>
      </c>
      <c r="R41" s="287">
        <v>1423296026</v>
      </c>
      <c r="S41" s="288">
        <v>1105793482</v>
      </c>
      <c r="T41" s="214">
        <v>77.692444986844919</v>
      </c>
      <c r="U41" s="287">
        <v>1491511371</v>
      </c>
      <c r="V41" s="288">
        <v>1182095337</v>
      </c>
      <c r="W41" s="214">
        <v>79.254865902058214</v>
      </c>
      <c r="X41" s="287">
        <v>2013750900</v>
      </c>
      <c r="Y41" s="288">
        <v>1629485609</v>
      </c>
      <c r="Z41" s="214">
        <v>80.917933245864717</v>
      </c>
      <c r="AA41" s="287">
        <v>2864502922</v>
      </c>
      <c r="AB41" s="288">
        <v>2178922935.6000004</v>
      </c>
      <c r="AC41" s="214">
        <v>76.066354091154963</v>
      </c>
      <c r="AD41" s="287">
        <v>3863976740</v>
      </c>
      <c r="AE41" s="288">
        <v>2972920039</v>
      </c>
      <c r="AF41" s="214">
        <v>76.939387554387821</v>
      </c>
      <c r="AG41" s="287">
        <v>3982493268</v>
      </c>
      <c r="AH41" s="288">
        <v>3631021206</v>
      </c>
      <c r="AI41" s="214">
        <v>91.174572350840194</v>
      </c>
      <c r="AJ41" s="287">
        <v>4661639358.9399996</v>
      </c>
      <c r="AK41" s="288">
        <v>4125389929.3660002</v>
      </c>
      <c r="AL41" s="214">
        <v>88.496548353840566</v>
      </c>
      <c r="AM41" s="287">
        <v>4946369776</v>
      </c>
      <c r="AN41" s="288">
        <v>4259782031</v>
      </c>
      <c r="AO41" s="214">
        <v>86.119360741460255</v>
      </c>
      <c r="AP41" s="287">
        <v>1831151242</v>
      </c>
      <c r="AQ41" s="288">
        <v>1900589722</v>
      </c>
      <c r="AR41" s="214">
        <v>103.79206689252815</v>
      </c>
      <c r="AS41" s="287">
        <v>1230151535</v>
      </c>
      <c r="AT41" s="288">
        <v>1361932460</v>
      </c>
      <c r="AU41" s="214">
        <v>110.71257656074054</v>
      </c>
      <c r="AV41" s="287">
        <v>4940899099</v>
      </c>
      <c r="AW41" s="288">
        <v>3754965663</v>
      </c>
      <c r="AX41" s="214">
        <v>75.997618809094405</v>
      </c>
      <c r="AY41" s="287">
        <v>1939574238.9570003</v>
      </c>
      <c r="AZ41" s="288">
        <v>1819028800.651</v>
      </c>
      <c r="BA41" s="214">
        <v>93.78495363132771</v>
      </c>
      <c r="BB41" s="287">
        <v>2113928494.335</v>
      </c>
      <c r="BC41" s="288">
        <v>2296103244.3039999</v>
      </c>
      <c r="BD41" s="214">
        <v>108.61782933799321</v>
      </c>
      <c r="BE41" s="287">
        <v>1932850936.888</v>
      </c>
      <c r="BF41" s="288">
        <v>2115907472.9530001</v>
      </c>
      <c r="BG41" s="214">
        <v>109.47080463223571</v>
      </c>
      <c r="BH41" s="287">
        <v>1837089092.2130001</v>
      </c>
      <c r="BI41" s="288">
        <v>2174505838.8371902</v>
      </c>
      <c r="BJ41" s="214">
        <v>118.36692341457049</v>
      </c>
    </row>
    <row r="42" spans="1:62" ht="14.1" customHeight="1" x14ac:dyDescent="0.2">
      <c r="C42" s="170"/>
      <c r="F42" s="170"/>
      <c r="M42" s="96"/>
      <c r="O42" s="95"/>
      <c r="Y42" s="170"/>
      <c r="AE42" s="170"/>
    </row>
    <row r="43" spans="1:62" s="162" customFormat="1" ht="14.1" customHeight="1" x14ac:dyDescent="0.2">
      <c r="BC43" s="403">
        <v>2296103244.3039994</v>
      </c>
      <c r="BD43" s="403"/>
      <c r="BE43" s="403"/>
      <c r="BF43" s="403">
        <v>2115907472.95573</v>
      </c>
      <c r="BG43" s="403"/>
      <c r="BH43" s="403"/>
      <c r="BI43" s="403">
        <v>2174505838.8371897</v>
      </c>
    </row>
    <row r="44" spans="1:62" ht="14.1" customHeight="1" x14ac:dyDescent="0.2">
      <c r="A44" s="94" t="s">
        <v>512</v>
      </c>
      <c r="BC44" s="404">
        <v>0</v>
      </c>
      <c r="BD44" s="405"/>
      <c r="BE44" s="405"/>
      <c r="BF44" s="404">
        <v>2.7298927307128906E-3</v>
      </c>
      <c r="BG44" s="405"/>
      <c r="BH44" s="405"/>
      <c r="BI44" s="404">
        <v>0</v>
      </c>
    </row>
    <row r="45" spans="1:62" ht="14.1" customHeight="1" x14ac:dyDescent="0.2">
      <c r="A45" s="94" t="s">
        <v>511</v>
      </c>
    </row>
  </sheetData>
  <mergeCells count="45">
    <mergeCell ref="AG7:AI7"/>
    <mergeCell ref="BE7:BG7"/>
    <mergeCell ref="BE8:BG8"/>
    <mergeCell ref="BH7:BJ7"/>
    <mergeCell ref="BH8:BJ8"/>
    <mergeCell ref="I8:K8"/>
    <mergeCell ref="AA7:AC7"/>
    <mergeCell ref="X7:Z7"/>
    <mergeCell ref="U7:W7"/>
    <mergeCell ref="L8:N8"/>
    <mergeCell ref="O8:Q8"/>
    <mergeCell ref="R8:T8"/>
    <mergeCell ref="U8:W8"/>
    <mergeCell ref="X8:Z8"/>
    <mergeCell ref="AA8:AC8"/>
    <mergeCell ref="AD7:AF7"/>
    <mergeCell ref="AD8:AF8"/>
    <mergeCell ref="AJ7:AL7"/>
    <mergeCell ref="AJ8:AL8"/>
    <mergeCell ref="A7:B8"/>
    <mergeCell ref="C8:E8"/>
    <mergeCell ref="F8:H8"/>
    <mergeCell ref="C7:E7"/>
    <mergeCell ref="F7:H7"/>
    <mergeCell ref="J3:W3"/>
    <mergeCell ref="I7:K7"/>
    <mergeCell ref="L7:N7"/>
    <mergeCell ref="O7:Q7"/>
    <mergeCell ref="R7:T7"/>
    <mergeCell ref="A1:B6"/>
    <mergeCell ref="AP2:BJ2"/>
    <mergeCell ref="AP3:BJ3"/>
    <mergeCell ref="AG8:AI8"/>
    <mergeCell ref="BB7:BD7"/>
    <mergeCell ref="BB8:BD8"/>
    <mergeCell ref="AY7:BA7"/>
    <mergeCell ref="AY8:BA8"/>
    <mergeCell ref="AM7:AO7"/>
    <mergeCell ref="AM8:AO8"/>
    <mergeCell ref="AS7:AU7"/>
    <mergeCell ref="AS8:AU8"/>
    <mergeCell ref="AP7:AR7"/>
    <mergeCell ref="AP8:AR8"/>
    <mergeCell ref="AV7:AX7"/>
    <mergeCell ref="AV8:AX8"/>
  </mergeCells>
  <phoneticPr fontId="7" type="noConversion"/>
  <printOptions horizontalCentered="1" verticalCentered="1"/>
  <pageMargins left="0" right="0" top="0.59055118110236227" bottom="0.59055118110236227" header="0.70866141732283472" footer="0.6692913385826772"/>
  <pageSetup scale="80" orientation="landscape" r:id="rId1"/>
  <headerFooter alignWithMargins="0">
    <oddHeader>&amp;C&amp;"Arial,Negrita"&amp;11ESTABLECIMIENTOS PÚBLICOS
PRESUPUESTO Y EJECUCIÓN DE INGRESOS POR CUENTAS
A DICIEMBRE 31 DE LOS AÑOS 1998 A 2008&amp;"Arial,Normal"&amp;10
MILES DE PESOS CORRIENTES</oddHeader>
    <oddFooter>&amp;LFUENTE: Ejecución Presupuestal
&amp;C&amp;P/&amp;N&amp;R&amp;8&amp;Z&amp;F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CE59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6.85546875" style="94" customWidth="1"/>
    <col min="2" max="2" width="45.42578125" style="94" customWidth="1"/>
    <col min="3" max="4" width="15.28515625" style="94" hidden="1" customWidth="1" outlineLevel="1"/>
    <col min="5" max="5" width="8.140625" style="94" hidden="1" customWidth="1" outlineLevel="1"/>
    <col min="6" max="7" width="15.28515625" style="94" hidden="1" customWidth="1" outlineLevel="1"/>
    <col min="8" max="8" width="12.85546875" style="94" hidden="1" customWidth="1" outlineLevel="1"/>
    <col min="9" max="10" width="15.28515625" style="94" hidden="1" customWidth="1" outlineLevel="1"/>
    <col min="11" max="11" width="8.28515625" style="94" hidden="1" customWidth="1" outlineLevel="1"/>
    <col min="12" max="13" width="15.28515625" style="94" hidden="1" customWidth="1" outlineLevel="1"/>
    <col min="14" max="14" width="8.140625" style="94" hidden="1" customWidth="1" outlineLevel="1"/>
    <col min="15" max="16" width="15.28515625" style="94" hidden="1" customWidth="1" outlineLevel="1"/>
    <col min="17" max="17" width="8.140625" style="94" hidden="1" customWidth="1" outlineLevel="1"/>
    <col min="18" max="19" width="15.28515625" style="94" hidden="1" customWidth="1" outlineLevel="1"/>
    <col min="20" max="20" width="8.140625" style="94" hidden="1" customWidth="1" outlineLevel="1"/>
    <col min="21" max="22" width="15.28515625" style="94" hidden="1" customWidth="1" outlineLevel="1"/>
    <col min="23" max="23" width="7.28515625" style="94" hidden="1" customWidth="1" outlineLevel="1"/>
    <col min="24" max="25" width="15.28515625" style="94" hidden="1" customWidth="1" outlineLevel="1"/>
    <col min="26" max="26" width="7.28515625" style="94" hidden="1" customWidth="1" outlineLevel="1"/>
    <col min="27" max="28" width="15.28515625" style="94" hidden="1" customWidth="1" outlineLevel="1"/>
    <col min="29" max="29" width="7.28515625" style="94" hidden="1" customWidth="1" outlineLevel="1"/>
    <col min="30" max="31" width="15.28515625" style="94" hidden="1" customWidth="1" outlineLevel="1"/>
    <col min="32" max="32" width="7.28515625" style="94" hidden="1" customWidth="1" outlineLevel="1"/>
    <col min="33" max="34" width="15.28515625" style="94" hidden="1" customWidth="1" outlineLevel="1"/>
    <col min="35" max="35" width="7.28515625" style="94" hidden="1" customWidth="1" outlineLevel="1"/>
    <col min="36" max="37" width="15.28515625" style="94" hidden="1" customWidth="1" outlineLevel="1"/>
    <col min="38" max="38" width="7.28515625" style="94" hidden="1" customWidth="1" outlineLevel="1"/>
    <col min="39" max="39" width="15.28515625" style="94" bestFit="1" customWidth="1" collapsed="1"/>
    <col min="40" max="40" width="15.28515625" style="94" bestFit="1" customWidth="1"/>
    <col min="41" max="41" width="7.28515625" style="94" bestFit="1" customWidth="1"/>
    <col min="42" max="43" width="15.28515625" style="94" bestFit="1" customWidth="1"/>
    <col min="44" max="44" width="7.28515625" style="94" bestFit="1" customWidth="1"/>
    <col min="45" max="46" width="15.28515625" style="94" bestFit="1" customWidth="1"/>
    <col min="47" max="47" width="6.7109375" style="94" bestFit="1" customWidth="1"/>
    <col min="48" max="49" width="15.28515625" style="94" bestFit="1" customWidth="1"/>
    <col min="50" max="50" width="7.28515625" style="94" bestFit="1" customWidth="1"/>
    <col min="51" max="52" width="15.28515625" style="94" bestFit="1" customWidth="1"/>
    <col min="53" max="53" width="7.28515625" style="94" bestFit="1" customWidth="1"/>
    <col min="54" max="55" width="15.28515625" style="94" bestFit="1" customWidth="1"/>
    <col min="56" max="56" width="7.28515625" style="94" bestFit="1" customWidth="1"/>
    <col min="57" max="58" width="15.28515625" style="94" bestFit="1" customWidth="1"/>
    <col min="59" max="59" width="7.28515625" style="94" bestFit="1" customWidth="1"/>
    <col min="60" max="16384" width="11.42578125" style="94"/>
  </cols>
  <sheetData>
    <row r="1" spans="1:83" ht="14.1" customHeight="1" x14ac:dyDescent="0.2">
      <c r="A1" s="453"/>
      <c r="B1" s="453"/>
    </row>
    <row r="2" spans="1:83" ht="46.5" customHeight="1" x14ac:dyDescent="0.2">
      <c r="A2" s="453"/>
      <c r="B2" s="453"/>
      <c r="AM2" s="463" t="s">
        <v>584</v>
      </c>
      <c r="AN2" s="463"/>
      <c r="AO2" s="463"/>
      <c r="AP2" s="463"/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</row>
    <row r="3" spans="1:83" ht="27" customHeight="1" x14ac:dyDescent="0.2">
      <c r="A3" s="453"/>
      <c r="B3" s="453"/>
      <c r="AM3" s="449" t="s">
        <v>593</v>
      </c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</row>
    <row r="4" spans="1:83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457"/>
      <c r="BI4" s="457"/>
      <c r="BJ4" s="457"/>
    </row>
    <row r="5" spans="1:83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</row>
    <row r="6" spans="1:83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457"/>
      <c r="BI6" s="457"/>
      <c r="BJ6" s="457"/>
      <c r="BK6" s="457"/>
      <c r="BL6" s="457"/>
      <c r="BM6" s="457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7"/>
      <c r="BY6" s="457"/>
      <c r="BZ6" s="457"/>
      <c r="CA6" s="457"/>
      <c r="CB6" s="457"/>
      <c r="CC6" s="457"/>
      <c r="CD6" s="457"/>
      <c r="CE6" s="457"/>
    </row>
    <row r="7" spans="1:83" ht="14.1" customHeight="1" thickBot="1" x14ac:dyDescent="0.25">
      <c r="A7" s="467" t="s">
        <v>504</v>
      </c>
      <c r="B7" s="469"/>
      <c r="C7" s="467">
        <v>1998</v>
      </c>
      <c r="D7" s="468"/>
      <c r="E7" s="469"/>
      <c r="F7" s="467">
        <v>1999</v>
      </c>
      <c r="G7" s="468"/>
      <c r="H7" s="469"/>
      <c r="I7" s="467">
        <v>2000</v>
      </c>
      <c r="J7" s="468"/>
      <c r="K7" s="469"/>
      <c r="L7" s="467">
        <v>2001</v>
      </c>
      <c r="M7" s="468"/>
      <c r="N7" s="469"/>
      <c r="O7" s="467">
        <v>2002</v>
      </c>
      <c r="P7" s="468"/>
      <c r="Q7" s="469"/>
      <c r="R7" s="467">
        <v>2003</v>
      </c>
      <c r="S7" s="468"/>
      <c r="T7" s="469"/>
      <c r="U7" s="467">
        <v>2004</v>
      </c>
      <c r="V7" s="468"/>
      <c r="W7" s="469"/>
      <c r="X7" s="467">
        <v>2005</v>
      </c>
      <c r="Y7" s="468"/>
      <c r="Z7" s="469"/>
      <c r="AA7" s="467">
        <v>2006</v>
      </c>
      <c r="AB7" s="468"/>
      <c r="AC7" s="469"/>
      <c r="AD7" s="467">
        <v>2007</v>
      </c>
      <c r="AE7" s="468"/>
      <c r="AF7" s="469"/>
      <c r="AG7" s="467">
        <v>2008</v>
      </c>
      <c r="AH7" s="468"/>
      <c r="AI7" s="469"/>
      <c r="AJ7" s="467">
        <v>2009</v>
      </c>
      <c r="AK7" s="468"/>
      <c r="AL7" s="469"/>
      <c r="AM7" s="467">
        <v>2010</v>
      </c>
      <c r="AN7" s="468"/>
      <c r="AO7" s="469"/>
      <c r="AP7" s="467">
        <v>2011</v>
      </c>
      <c r="AQ7" s="468"/>
      <c r="AR7" s="469"/>
      <c r="AS7" s="467">
        <v>2012</v>
      </c>
      <c r="AT7" s="468"/>
      <c r="AU7" s="469"/>
      <c r="AV7" s="467">
        <v>2013</v>
      </c>
      <c r="AW7" s="468"/>
      <c r="AX7" s="469"/>
      <c r="AY7" s="467">
        <v>2014</v>
      </c>
      <c r="AZ7" s="468"/>
      <c r="BA7" s="469"/>
      <c r="BB7" s="467">
        <v>2015</v>
      </c>
      <c r="BC7" s="468"/>
      <c r="BD7" s="469"/>
      <c r="BE7" s="467">
        <v>2016</v>
      </c>
      <c r="BF7" s="468"/>
      <c r="BG7" s="469"/>
    </row>
    <row r="8" spans="1:83" ht="14.1" customHeight="1" thickBot="1" x14ac:dyDescent="0.25">
      <c r="A8" s="470"/>
      <c r="B8" s="471"/>
      <c r="C8" s="427" t="s">
        <v>488</v>
      </c>
      <c r="D8" s="428"/>
      <c r="E8" s="429"/>
      <c r="F8" s="427" t="s">
        <v>488</v>
      </c>
      <c r="G8" s="428"/>
      <c r="H8" s="429"/>
      <c r="I8" s="427" t="s">
        <v>488</v>
      </c>
      <c r="J8" s="428"/>
      <c r="K8" s="429"/>
      <c r="L8" s="427" t="s">
        <v>488</v>
      </c>
      <c r="M8" s="428"/>
      <c r="N8" s="429"/>
      <c r="O8" s="427" t="s">
        <v>488</v>
      </c>
      <c r="P8" s="428"/>
      <c r="Q8" s="429"/>
      <c r="R8" s="427" t="s">
        <v>488</v>
      </c>
      <c r="S8" s="428"/>
      <c r="T8" s="429"/>
      <c r="U8" s="427" t="s">
        <v>488</v>
      </c>
      <c r="V8" s="428"/>
      <c r="W8" s="429"/>
      <c r="X8" s="427" t="s">
        <v>488</v>
      </c>
      <c r="Y8" s="428"/>
      <c r="Z8" s="429"/>
      <c r="AA8" s="427" t="s">
        <v>488</v>
      </c>
      <c r="AB8" s="428"/>
      <c r="AC8" s="429"/>
      <c r="AD8" s="427" t="s">
        <v>488</v>
      </c>
      <c r="AE8" s="428"/>
      <c r="AF8" s="429"/>
      <c r="AG8" s="427" t="s">
        <v>488</v>
      </c>
      <c r="AH8" s="428"/>
      <c r="AI8" s="429"/>
      <c r="AJ8" s="427" t="s">
        <v>488</v>
      </c>
      <c r="AK8" s="428"/>
      <c r="AL8" s="429"/>
      <c r="AM8" s="427" t="s">
        <v>488</v>
      </c>
      <c r="AN8" s="428"/>
      <c r="AO8" s="429"/>
      <c r="AP8" s="427" t="s">
        <v>488</v>
      </c>
      <c r="AQ8" s="428"/>
      <c r="AR8" s="429"/>
      <c r="AS8" s="427" t="s">
        <v>488</v>
      </c>
      <c r="AT8" s="428"/>
      <c r="AU8" s="429"/>
      <c r="AV8" s="427" t="s">
        <v>488</v>
      </c>
      <c r="AW8" s="428"/>
      <c r="AX8" s="429"/>
      <c r="AY8" s="427" t="s">
        <v>488</v>
      </c>
      <c r="AZ8" s="428"/>
      <c r="BA8" s="429"/>
      <c r="BB8" s="427" t="s">
        <v>488</v>
      </c>
      <c r="BC8" s="428"/>
      <c r="BD8" s="429"/>
      <c r="BE8" s="427" t="s">
        <v>488</v>
      </c>
      <c r="BF8" s="428"/>
      <c r="BG8" s="429"/>
    </row>
    <row r="9" spans="1:83" ht="14.1" customHeight="1" thickBot="1" x14ac:dyDescent="0.25">
      <c r="A9" s="292" t="s">
        <v>517</v>
      </c>
      <c r="B9" s="292" t="s">
        <v>269</v>
      </c>
      <c r="C9" s="266" t="s">
        <v>518</v>
      </c>
      <c r="D9" s="267" t="s">
        <v>487</v>
      </c>
      <c r="E9" s="268" t="s">
        <v>489</v>
      </c>
      <c r="F9" s="266" t="s">
        <v>518</v>
      </c>
      <c r="G9" s="267" t="s">
        <v>487</v>
      </c>
      <c r="H9" s="268" t="s">
        <v>489</v>
      </c>
      <c r="I9" s="266" t="s">
        <v>518</v>
      </c>
      <c r="J9" s="267" t="s">
        <v>487</v>
      </c>
      <c r="K9" s="268" t="s">
        <v>489</v>
      </c>
      <c r="L9" s="266" t="s">
        <v>518</v>
      </c>
      <c r="M9" s="267" t="s">
        <v>487</v>
      </c>
      <c r="N9" s="268" t="s">
        <v>489</v>
      </c>
      <c r="O9" s="266" t="s">
        <v>518</v>
      </c>
      <c r="P9" s="267" t="s">
        <v>487</v>
      </c>
      <c r="Q9" s="268" t="s">
        <v>489</v>
      </c>
      <c r="R9" s="266" t="s">
        <v>518</v>
      </c>
      <c r="S9" s="267" t="s">
        <v>487</v>
      </c>
      <c r="T9" s="268" t="s">
        <v>489</v>
      </c>
      <c r="U9" s="266" t="s">
        <v>518</v>
      </c>
      <c r="V9" s="267" t="s">
        <v>487</v>
      </c>
      <c r="W9" s="268" t="s">
        <v>9</v>
      </c>
      <c r="X9" s="266" t="s">
        <v>518</v>
      </c>
      <c r="Y9" s="267" t="s">
        <v>487</v>
      </c>
      <c r="Z9" s="268" t="s">
        <v>9</v>
      </c>
      <c r="AA9" s="266" t="s">
        <v>518</v>
      </c>
      <c r="AB9" s="267" t="s">
        <v>487</v>
      </c>
      <c r="AC9" s="268" t="s">
        <v>9</v>
      </c>
      <c r="AD9" s="266" t="s">
        <v>518</v>
      </c>
      <c r="AE9" s="267" t="s">
        <v>487</v>
      </c>
      <c r="AF9" s="268" t="s">
        <v>9</v>
      </c>
      <c r="AG9" s="266" t="s">
        <v>518</v>
      </c>
      <c r="AH9" s="267" t="s">
        <v>487</v>
      </c>
      <c r="AI9" s="268" t="s">
        <v>9</v>
      </c>
      <c r="AJ9" s="266" t="s">
        <v>518</v>
      </c>
      <c r="AK9" s="267" t="s">
        <v>487</v>
      </c>
      <c r="AL9" s="268" t="s">
        <v>9</v>
      </c>
      <c r="AM9" s="266" t="s">
        <v>518</v>
      </c>
      <c r="AN9" s="267" t="s">
        <v>487</v>
      </c>
      <c r="AO9" s="268" t="s">
        <v>9</v>
      </c>
      <c r="AP9" s="266" t="s">
        <v>518</v>
      </c>
      <c r="AQ9" s="267" t="s">
        <v>487</v>
      </c>
      <c r="AR9" s="268" t="s">
        <v>9</v>
      </c>
      <c r="AS9" s="266" t="s">
        <v>518</v>
      </c>
      <c r="AT9" s="267" t="s">
        <v>487</v>
      </c>
      <c r="AU9" s="268" t="s">
        <v>9</v>
      </c>
      <c r="AV9" s="266" t="s">
        <v>518</v>
      </c>
      <c r="AW9" s="267" t="s">
        <v>487</v>
      </c>
      <c r="AX9" s="268" t="s">
        <v>9</v>
      </c>
      <c r="AY9" s="266" t="s">
        <v>518</v>
      </c>
      <c r="AZ9" s="267" t="s">
        <v>487</v>
      </c>
      <c r="BA9" s="268" t="s">
        <v>9</v>
      </c>
      <c r="BB9" s="266" t="s">
        <v>518</v>
      </c>
      <c r="BC9" s="267" t="s">
        <v>487</v>
      </c>
      <c r="BD9" s="268" t="s">
        <v>9</v>
      </c>
      <c r="BE9" s="266" t="s">
        <v>518</v>
      </c>
      <c r="BF9" s="267" t="s">
        <v>487</v>
      </c>
      <c r="BG9" s="268" t="s">
        <v>9</v>
      </c>
    </row>
    <row r="10" spans="1:83" ht="14.1" customHeight="1" x14ac:dyDescent="0.2">
      <c r="A10" s="309"/>
      <c r="B10" s="310" t="s">
        <v>261</v>
      </c>
      <c r="C10" s="311">
        <v>0</v>
      </c>
      <c r="D10" s="312">
        <v>0</v>
      </c>
      <c r="E10" s="296">
        <v>0</v>
      </c>
      <c r="F10" s="311">
        <v>0</v>
      </c>
      <c r="G10" s="312">
        <v>0</v>
      </c>
      <c r="H10" s="296">
        <v>0</v>
      </c>
      <c r="I10" s="311">
        <v>0</v>
      </c>
      <c r="J10" s="312">
        <v>0</v>
      </c>
      <c r="K10" s="296">
        <v>0</v>
      </c>
      <c r="L10" s="311">
        <v>463263483</v>
      </c>
      <c r="M10" s="312">
        <v>447344877</v>
      </c>
      <c r="N10" s="296">
        <v>96.563811613875899</v>
      </c>
      <c r="O10" s="311">
        <v>285485145</v>
      </c>
      <c r="P10" s="312">
        <v>278979870</v>
      </c>
      <c r="Q10" s="296">
        <v>97.721326270759207</v>
      </c>
      <c r="R10" s="311">
        <v>472667662</v>
      </c>
      <c r="S10" s="312">
        <v>472651923</v>
      </c>
      <c r="T10" s="296">
        <v>99.996670176264359</v>
      </c>
      <c r="U10" s="311">
        <v>371306694</v>
      </c>
      <c r="V10" s="312">
        <v>372035094</v>
      </c>
      <c r="W10" s="296">
        <v>100.19617206254838</v>
      </c>
      <c r="X10" s="311">
        <v>593721404</v>
      </c>
      <c r="Y10" s="312">
        <v>593721404</v>
      </c>
      <c r="Z10" s="296">
        <v>100</v>
      </c>
      <c r="AA10" s="311">
        <v>722367226</v>
      </c>
      <c r="AB10" s="312">
        <v>722367226</v>
      </c>
      <c r="AC10" s="296">
        <v>100</v>
      </c>
      <c r="AD10" s="311">
        <v>729466426</v>
      </c>
      <c r="AE10" s="312">
        <v>729466426</v>
      </c>
      <c r="AF10" s="296">
        <v>100</v>
      </c>
      <c r="AG10" s="311">
        <v>750570900</v>
      </c>
      <c r="AH10" s="312">
        <v>750570902</v>
      </c>
      <c r="AI10" s="296">
        <v>100.00000026646383</v>
      </c>
      <c r="AJ10" s="311">
        <v>683507950.78900003</v>
      </c>
      <c r="AK10" s="312">
        <v>683507950.78900003</v>
      </c>
      <c r="AL10" s="296">
        <v>100</v>
      </c>
      <c r="AM10" s="311">
        <v>802081439</v>
      </c>
      <c r="AN10" s="312">
        <v>802081439</v>
      </c>
      <c r="AO10" s="296">
        <v>100</v>
      </c>
      <c r="AP10" s="311">
        <v>705460491</v>
      </c>
      <c r="AQ10" s="312">
        <v>705460491</v>
      </c>
      <c r="AR10" s="296">
        <v>100</v>
      </c>
      <c r="AS10" s="311">
        <v>916197677</v>
      </c>
      <c r="AT10" s="312">
        <v>913760304</v>
      </c>
      <c r="AU10" s="296">
        <v>99.733968655325455</v>
      </c>
      <c r="AV10" s="311">
        <v>1454867210.1630001</v>
      </c>
      <c r="AW10" s="312">
        <v>1454867210.1630001</v>
      </c>
      <c r="AX10" s="296">
        <v>100</v>
      </c>
      <c r="AY10" s="311">
        <v>1238453656.9010005</v>
      </c>
      <c r="AZ10" s="312">
        <v>1238453656.9010005</v>
      </c>
      <c r="BA10" s="296">
        <v>100</v>
      </c>
      <c r="BB10" s="311">
        <v>1081894507.1689999</v>
      </c>
      <c r="BC10" s="312">
        <v>1081894507.1689999</v>
      </c>
      <c r="BD10" s="296">
        <v>100</v>
      </c>
      <c r="BE10" s="311">
        <v>1236569810.7869999</v>
      </c>
      <c r="BF10" s="312">
        <v>1239953171.7869999</v>
      </c>
      <c r="BG10" s="296">
        <v>100.27360857191287</v>
      </c>
    </row>
    <row r="11" spans="1:83" ht="14.1" customHeight="1" x14ac:dyDescent="0.2">
      <c r="A11" s="282" t="s">
        <v>16</v>
      </c>
      <c r="B11" s="298" t="s">
        <v>560</v>
      </c>
      <c r="C11" s="238">
        <v>1059752488</v>
      </c>
      <c r="D11" s="239">
        <v>927109007</v>
      </c>
      <c r="E11" s="299">
        <v>87.483541439914035</v>
      </c>
      <c r="F11" s="238">
        <v>1471708880</v>
      </c>
      <c r="G11" s="239">
        <v>1247006644</v>
      </c>
      <c r="H11" s="299">
        <v>84.731882843568897</v>
      </c>
      <c r="I11" s="238">
        <v>1648520407</v>
      </c>
      <c r="J11" s="239">
        <v>1559632680</v>
      </c>
      <c r="K11" s="299">
        <v>94.608029926559468</v>
      </c>
      <c r="L11" s="238">
        <v>1882118517</v>
      </c>
      <c r="M11" s="239">
        <v>1779877090</v>
      </c>
      <c r="N11" s="299">
        <v>94.567747669633079</v>
      </c>
      <c r="O11" s="238">
        <v>2006277777</v>
      </c>
      <c r="P11" s="239">
        <v>1993089208</v>
      </c>
      <c r="Q11" s="299">
        <v>99.342634945609532</v>
      </c>
      <c r="R11" s="238">
        <v>2254483221</v>
      </c>
      <c r="S11" s="239">
        <v>2113574301</v>
      </c>
      <c r="T11" s="299">
        <v>93.749835053662608</v>
      </c>
      <c r="U11" s="238">
        <v>1138493648</v>
      </c>
      <c r="V11" s="239">
        <v>1065336356</v>
      </c>
      <c r="W11" s="299">
        <v>93.574202883914552</v>
      </c>
      <c r="X11" s="238">
        <v>1052563473</v>
      </c>
      <c r="Y11" s="239">
        <v>1112597084</v>
      </c>
      <c r="Z11" s="299">
        <v>105.7035620691732</v>
      </c>
      <c r="AA11" s="238">
        <v>1148900045</v>
      </c>
      <c r="AB11" s="239">
        <v>1123534814</v>
      </c>
      <c r="AC11" s="299">
        <v>97.792216032161434</v>
      </c>
      <c r="AD11" s="238">
        <v>1203856999</v>
      </c>
      <c r="AE11" s="239">
        <v>1199915732</v>
      </c>
      <c r="AF11" s="299">
        <v>99.6726133582914</v>
      </c>
      <c r="AG11" s="238">
        <v>1270528016</v>
      </c>
      <c r="AH11" s="239">
        <v>1286486819</v>
      </c>
      <c r="AI11" s="299">
        <v>101.25607643428778</v>
      </c>
      <c r="AJ11" s="238">
        <v>1414138836.6329999</v>
      </c>
      <c r="AK11" s="239">
        <v>1379489400.6849999</v>
      </c>
      <c r="AL11" s="299">
        <v>97.549785420609851</v>
      </c>
      <c r="AM11" s="238">
        <v>1414200208</v>
      </c>
      <c r="AN11" s="239">
        <v>1410617290</v>
      </c>
      <c r="AO11" s="299">
        <v>99.746647046172683</v>
      </c>
      <c r="AP11" s="238">
        <v>1360861391</v>
      </c>
      <c r="AQ11" s="239">
        <v>1378800594</v>
      </c>
      <c r="AR11" s="299">
        <v>101.31822411295082</v>
      </c>
      <c r="AS11" s="238">
        <v>1501747903</v>
      </c>
      <c r="AT11" s="239">
        <v>1392881823</v>
      </c>
      <c r="AU11" s="299">
        <v>92.750708705334546</v>
      </c>
      <c r="AV11" s="238">
        <v>1750314955.6690001</v>
      </c>
      <c r="AW11" s="239">
        <v>1680027166.4159999</v>
      </c>
      <c r="AX11" s="299">
        <v>95.984277628129206</v>
      </c>
      <c r="AY11" s="238">
        <v>1796829898.9130001</v>
      </c>
      <c r="AZ11" s="239">
        <v>1816570666.9760001</v>
      </c>
      <c r="BA11" s="299">
        <v>101.09864423309864</v>
      </c>
      <c r="BB11" s="238">
        <v>1889995321.7459998</v>
      </c>
      <c r="BC11" s="239">
        <v>1950381416.2606606</v>
      </c>
      <c r="BD11" s="299">
        <v>103.1950393643766</v>
      </c>
      <c r="BE11" s="238">
        <v>1865287166.5639999</v>
      </c>
      <c r="BF11" s="239">
        <v>1816256536.6230001</v>
      </c>
      <c r="BG11" s="299">
        <v>97.371416540043114</v>
      </c>
    </row>
    <row r="12" spans="1:83" ht="14.1" customHeight="1" x14ac:dyDescent="0.2">
      <c r="A12" s="300" t="s">
        <v>37</v>
      </c>
      <c r="B12" s="301" t="s">
        <v>562</v>
      </c>
      <c r="C12" s="302">
        <v>1059752488</v>
      </c>
      <c r="D12" s="303">
        <v>927109007</v>
      </c>
      <c r="E12" s="304">
        <v>87.483541439914035</v>
      </c>
      <c r="F12" s="302">
        <v>1471708880</v>
      </c>
      <c r="G12" s="303">
        <v>1247006644</v>
      </c>
      <c r="H12" s="304">
        <v>84.731882843568897</v>
      </c>
      <c r="I12" s="302">
        <v>1648520407</v>
      </c>
      <c r="J12" s="303">
        <v>1559632680</v>
      </c>
      <c r="K12" s="304">
        <v>94.608029926559468</v>
      </c>
      <c r="L12" s="302">
        <v>1882118517</v>
      </c>
      <c r="M12" s="303">
        <v>1779877090</v>
      </c>
      <c r="N12" s="304">
        <v>94.567747669633079</v>
      </c>
      <c r="O12" s="302">
        <v>2006277777</v>
      </c>
      <c r="P12" s="303">
        <v>1993089208</v>
      </c>
      <c r="Q12" s="304">
        <v>99.342634945609532</v>
      </c>
      <c r="R12" s="302">
        <v>2254483221</v>
      </c>
      <c r="S12" s="303">
        <v>2113574301</v>
      </c>
      <c r="T12" s="304">
        <v>93.749835053662608</v>
      </c>
      <c r="U12" s="302">
        <v>1138493648</v>
      </c>
      <c r="V12" s="303">
        <v>1065336356</v>
      </c>
      <c r="W12" s="304">
        <v>93.574202883914552</v>
      </c>
      <c r="X12" s="302">
        <v>1052563473</v>
      </c>
      <c r="Y12" s="303">
        <v>1112597084</v>
      </c>
      <c r="Z12" s="304">
        <v>105.7035620691732</v>
      </c>
      <c r="AA12" s="302">
        <v>1148900045</v>
      </c>
      <c r="AB12" s="303">
        <v>1123534814</v>
      </c>
      <c r="AC12" s="304">
        <v>97.792216032161434</v>
      </c>
      <c r="AD12" s="302">
        <v>1203856999</v>
      </c>
      <c r="AE12" s="303">
        <v>1199915732</v>
      </c>
      <c r="AF12" s="304">
        <v>99.6726133582914</v>
      </c>
      <c r="AG12" s="302">
        <v>1270528016</v>
      </c>
      <c r="AH12" s="303">
        <v>1286486819</v>
      </c>
      <c r="AI12" s="304">
        <v>101.25607643428778</v>
      </c>
      <c r="AJ12" s="302">
        <v>1412238836.6329999</v>
      </c>
      <c r="AK12" s="303">
        <v>1378912459.0309999</v>
      </c>
      <c r="AL12" s="304">
        <v>97.640174116620713</v>
      </c>
      <c r="AM12" s="302">
        <v>1373793236</v>
      </c>
      <c r="AN12" s="303">
        <v>1369679460</v>
      </c>
      <c r="AO12" s="304">
        <v>99.700553482707647</v>
      </c>
      <c r="AP12" s="302">
        <v>1359096191</v>
      </c>
      <c r="AQ12" s="303">
        <v>1376731904</v>
      </c>
      <c r="AR12" s="304">
        <v>101.29760594700983</v>
      </c>
      <c r="AS12" s="302">
        <v>1487257753</v>
      </c>
      <c r="AT12" s="303">
        <v>1380364426</v>
      </c>
      <c r="AU12" s="304">
        <v>92.812723498372634</v>
      </c>
      <c r="AV12" s="302">
        <v>1730125148.029</v>
      </c>
      <c r="AW12" s="303">
        <v>1659778982.852</v>
      </c>
      <c r="AX12" s="304">
        <v>95.934041808643727</v>
      </c>
      <c r="AY12" s="302">
        <v>1796829898.9130001</v>
      </c>
      <c r="AZ12" s="303">
        <v>1816570666.9760001</v>
      </c>
      <c r="BA12" s="304">
        <v>101.09864423309864</v>
      </c>
      <c r="BB12" s="302">
        <v>1828671511.0339999</v>
      </c>
      <c r="BC12" s="303">
        <v>1891168453.9116607</v>
      </c>
      <c r="BD12" s="304">
        <v>103.41761450870544</v>
      </c>
      <c r="BE12" s="302">
        <v>1862454166.5639999</v>
      </c>
      <c r="BF12" s="303">
        <v>1815689049.039</v>
      </c>
      <c r="BG12" s="304">
        <v>97.489059416088836</v>
      </c>
    </row>
    <row r="13" spans="1:83" ht="14.1" customHeight="1" x14ac:dyDescent="0.2">
      <c r="A13" s="259" t="s">
        <v>39</v>
      </c>
      <c r="B13" s="274" t="s">
        <v>40</v>
      </c>
      <c r="C13" s="234">
        <v>796179634</v>
      </c>
      <c r="D13" s="232">
        <v>661290928</v>
      </c>
      <c r="E13" s="291">
        <v>83.058005977580677</v>
      </c>
      <c r="F13" s="234">
        <v>1150103476</v>
      </c>
      <c r="G13" s="232">
        <v>1001591291</v>
      </c>
      <c r="H13" s="291">
        <v>87.087058851737623</v>
      </c>
      <c r="I13" s="234">
        <v>1365250934</v>
      </c>
      <c r="J13" s="232">
        <v>1294589455</v>
      </c>
      <c r="K13" s="291">
        <v>94.824286346175839</v>
      </c>
      <c r="L13" s="234">
        <v>1553823300</v>
      </c>
      <c r="M13" s="232">
        <v>1496262872</v>
      </c>
      <c r="N13" s="291">
        <v>96.29556153521446</v>
      </c>
      <c r="O13" s="234">
        <v>1687869000</v>
      </c>
      <c r="P13" s="232">
        <v>1697712065</v>
      </c>
      <c r="Q13" s="291">
        <v>100.58316522194555</v>
      </c>
      <c r="R13" s="234">
        <v>1941930300</v>
      </c>
      <c r="S13" s="232">
        <v>1849414798</v>
      </c>
      <c r="T13" s="291">
        <v>95.235899970251253</v>
      </c>
      <c r="U13" s="234">
        <v>965317659</v>
      </c>
      <c r="V13" s="232">
        <v>927512850</v>
      </c>
      <c r="W13" s="291">
        <v>96.083692383793846</v>
      </c>
      <c r="X13" s="234">
        <v>887229920</v>
      </c>
      <c r="Y13" s="232">
        <v>965441978</v>
      </c>
      <c r="Z13" s="291">
        <v>108.81530888859112</v>
      </c>
      <c r="AA13" s="234">
        <v>960324141</v>
      </c>
      <c r="AB13" s="232">
        <v>942471702</v>
      </c>
      <c r="AC13" s="291">
        <v>98.140998623505396</v>
      </c>
      <c r="AD13" s="234">
        <v>985287979</v>
      </c>
      <c r="AE13" s="232">
        <v>1002604374</v>
      </c>
      <c r="AF13" s="291">
        <v>101.75749581534272</v>
      </c>
      <c r="AG13" s="234">
        <v>1082124113</v>
      </c>
      <c r="AH13" s="232">
        <v>1099676958</v>
      </c>
      <c r="AI13" s="291">
        <v>101.62207317895707</v>
      </c>
      <c r="AJ13" s="234">
        <v>1412238836.6329999</v>
      </c>
      <c r="AK13" s="232">
        <v>1374272459.0309999</v>
      </c>
      <c r="AL13" s="291">
        <v>97.311617793168907</v>
      </c>
      <c r="AM13" s="234">
        <v>1372473236</v>
      </c>
      <c r="AN13" s="232">
        <v>1368022938</v>
      </c>
      <c r="AO13" s="291">
        <v>99.675746099576401</v>
      </c>
      <c r="AP13" s="234">
        <v>1359096191</v>
      </c>
      <c r="AQ13" s="232">
        <v>1376731904</v>
      </c>
      <c r="AR13" s="291">
        <v>101.29760594700983</v>
      </c>
      <c r="AS13" s="234">
        <v>0</v>
      </c>
      <c r="AT13" s="232">
        <v>0</v>
      </c>
      <c r="AU13" s="291">
        <v>0</v>
      </c>
      <c r="AV13" s="234">
        <v>0</v>
      </c>
      <c r="AW13" s="232">
        <v>0</v>
      </c>
      <c r="AX13" s="291">
        <v>0</v>
      </c>
      <c r="AY13" s="234">
        <v>0</v>
      </c>
      <c r="AZ13" s="232">
        <v>0</v>
      </c>
      <c r="BA13" s="291">
        <v>0</v>
      </c>
      <c r="BB13" s="234">
        <v>0</v>
      </c>
      <c r="BC13" s="232">
        <v>0</v>
      </c>
      <c r="BD13" s="291">
        <v>0</v>
      </c>
      <c r="BE13" s="234">
        <v>0</v>
      </c>
      <c r="BF13" s="232">
        <v>0</v>
      </c>
      <c r="BG13" s="291">
        <v>0</v>
      </c>
    </row>
    <row r="14" spans="1:83" ht="14.1" customHeight="1" x14ac:dyDescent="0.2">
      <c r="A14" s="259"/>
      <c r="B14" s="274" t="s">
        <v>458</v>
      </c>
      <c r="C14" s="234">
        <v>0</v>
      </c>
      <c r="D14" s="232">
        <v>0</v>
      </c>
      <c r="E14" s="291">
        <v>0</v>
      </c>
      <c r="F14" s="234">
        <v>0</v>
      </c>
      <c r="G14" s="232">
        <v>0</v>
      </c>
      <c r="H14" s="291">
        <v>0</v>
      </c>
      <c r="I14" s="234">
        <v>0</v>
      </c>
      <c r="J14" s="232">
        <v>0</v>
      </c>
      <c r="K14" s="291">
        <v>0</v>
      </c>
      <c r="L14" s="234">
        <v>0</v>
      </c>
      <c r="M14" s="232">
        <v>0</v>
      </c>
      <c r="N14" s="291">
        <v>0</v>
      </c>
      <c r="O14" s="234">
        <v>0</v>
      </c>
      <c r="P14" s="232">
        <v>0</v>
      </c>
      <c r="Q14" s="291">
        <v>0</v>
      </c>
      <c r="R14" s="234">
        <v>0</v>
      </c>
      <c r="S14" s="232">
        <v>0</v>
      </c>
      <c r="T14" s="291">
        <v>0</v>
      </c>
      <c r="U14" s="234">
        <v>0</v>
      </c>
      <c r="V14" s="232">
        <v>0</v>
      </c>
      <c r="W14" s="291">
        <v>0</v>
      </c>
      <c r="X14" s="234">
        <v>0</v>
      </c>
      <c r="Y14" s="232">
        <v>0</v>
      </c>
      <c r="Z14" s="291">
        <v>0</v>
      </c>
      <c r="AA14" s="234">
        <v>0</v>
      </c>
      <c r="AB14" s="232">
        <v>0</v>
      </c>
      <c r="AC14" s="291">
        <v>0</v>
      </c>
      <c r="AD14" s="234">
        <v>0</v>
      </c>
      <c r="AE14" s="232">
        <v>0</v>
      </c>
      <c r="AF14" s="291">
        <v>0</v>
      </c>
      <c r="AG14" s="234">
        <v>0</v>
      </c>
      <c r="AH14" s="232">
        <v>0</v>
      </c>
      <c r="AI14" s="291">
        <v>0</v>
      </c>
      <c r="AJ14" s="234">
        <v>0</v>
      </c>
      <c r="AK14" s="232">
        <v>0</v>
      </c>
      <c r="AL14" s="291">
        <v>0</v>
      </c>
      <c r="AM14" s="234">
        <v>0</v>
      </c>
      <c r="AN14" s="232">
        <v>0</v>
      </c>
      <c r="AO14" s="291">
        <v>0</v>
      </c>
      <c r="AP14" s="234">
        <v>0</v>
      </c>
      <c r="AQ14" s="232">
        <v>0</v>
      </c>
      <c r="AR14" s="291">
        <v>0</v>
      </c>
      <c r="AS14" s="234">
        <v>1487257753</v>
      </c>
      <c r="AT14" s="232">
        <v>1380364426</v>
      </c>
      <c r="AU14" s="291">
        <v>92.812723498372634</v>
      </c>
      <c r="AV14" s="234">
        <v>1696125148.029</v>
      </c>
      <c r="AW14" s="232">
        <v>1625778982.852</v>
      </c>
      <c r="AX14" s="291">
        <v>95.852536868594484</v>
      </c>
      <c r="AY14" s="234">
        <v>1794829898.9130001</v>
      </c>
      <c r="AZ14" s="232">
        <v>1814570666.9760001</v>
      </c>
      <c r="BA14" s="291">
        <v>101.09986846524875</v>
      </c>
      <c r="BB14" s="234">
        <v>1804171511.0339999</v>
      </c>
      <c r="BC14" s="232">
        <v>1866168453.9116607</v>
      </c>
      <c r="BD14" s="291">
        <v>103.43631093266346</v>
      </c>
      <c r="BE14" s="234">
        <v>1862454166.5639999</v>
      </c>
      <c r="BF14" s="232">
        <v>1815689049.039</v>
      </c>
      <c r="BG14" s="291">
        <v>97.489059416088836</v>
      </c>
    </row>
    <row r="15" spans="1:83" ht="14.1" customHeight="1" x14ac:dyDescent="0.2">
      <c r="A15" s="259" t="s">
        <v>65</v>
      </c>
      <c r="B15" s="274" t="s">
        <v>66</v>
      </c>
      <c r="C15" s="234">
        <v>35000</v>
      </c>
      <c r="D15" s="232">
        <v>46657</v>
      </c>
      <c r="E15" s="291">
        <v>133.30571428571429</v>
      </c>
      <c r="F15" s="234">
        <v>25000</v>
      </c>
      <c r="G15" s="232">
        <v>175036</v>
      </c>
      <c r="H15" s="291">
        <v>700.14400000000001</v>
      </c>
      <c r="I15" s="234">
        <v>5000</v>
      </c>
      <c r="J15" s="232">
        <v>64489</v>
      </c>
      <c r="K15" s="291">
        <v>1289.78</v>
      </c>
      <c r="L15" s="234">
        <v>33000</v>
      </c>
      <c r="M15" s="232">
        <v>4993</v>
      </c>
      <c r="N15" s="291">
        <v>15.130303030303031</v>
      </c>
      <c r="O15" s="234">
        <v>0</v>
      </c>
      <c r="P15" s="232">
        <v>0</v>
      </c>
      <c r="Q15" s="291">
        <v>0</v>
      </c>
      <c r="R15" s="234">
        <v>0</v>
      </c>
      <c r="S15" s="232">
        <v>0</v>
      </c>
      <c r="T15" s="291">
        <v>0</v>
      </c>
      <c r="U15" s="234">
        <v>0</v>
      </c>
      <c r="V15" s="232">
        <v>0</v>
      </c>
      <c r="W15" s="291">
        <v>0</v>
      </c>
      <c r="X15" s="234">
        <v>0</v>
      </c>
      <c r="Y15" s="232">
        <v>0</v>
      </c>
      <c r="Z15" s="291">
        <v>0</v>
      </c>
      <c r="AA15" s="234">
        <v>0</v>
      </c>
      <c r="AB15" s="232">
        <v>0</v>
      </c>
      <c r="AC15" s="291">
        <v>0</v>
      </c>
      <c r="AD15" s="234">
        <v>0</v>
      </c>
      <c r="AE15" s="232">
        <v>0</v>
      </c>
      <c r="AF15" s="291">
        <v>0</v>
      </c>
      <c r="AG15" s="234">
        <v>0</v>
      </c>
      <c r="AH15" s="232">
        <v>0</v>
      </c>
      <c r="AI15" s="291">
        <v>0</v>
      </c>
      <c r="AJ15" s="234">
        <v>0</v>
      </c>
      <c r="AK15" s="232">
        <v>0</v>
      </c>
      <c r="AL15" s="291">
        <v>0</v>
      </c>
      <c r="AM15" s="234">
        <v>0</v>
      </c>
      <c r="AN15" s="232">
        <v>0</v>
      </c>
      <c r="AO15" s="291">
        <v>0</v>
      </c>
      <c r="AP15" s="234">
        <v>0</v>
      </c>
      <c r="AQ15" s="232">
        <v>0</v>
      </c>
      <c r="AR15" s="291">
        <v>0</v>
      </c>
      <c r="AS15" s="234">
        <v>0</v>
      </c>
      <c r="AT15" s="232">
        <v>0</v>
      </c>
      <c r="AU15" s="291">
        <v>0</v>
      </c>
      <c r="AV15" s="234">
        <v>0</v>
      </c>
      <c r="AW15" s="232">
        <v>0</v>
      </c>
      <c r="AX15" s="291">
        <v>0</v>
      </c>
      <c r="AY15" s="234">
        <v>0</v>
      </c>
      <c r="AZ15" s="232">
        <v>0</v>
      </c>
      <c r="BA15" s="291">
        <v>0</v>
      </c>
      <c r="BB15" s="234">
        <v>0</v>
      </c>
      <c r="BC15" s="232">
        <v>0</v>
      </c>
      <c r="BD15" s="291">
        <v>0</v>
      </c>
      <c r="BE15" s="234">
        <v>0</v>
      </c>
      <c r="BF15" s="232">
        <v>0</v>
      </c>
      <c r="BG15" s="291">
        <v>0</v>
      </c>
    </row>
    <row r="16" spans="1:83" ht="14.1" customHeight="1" x14ac:dyDescent="0.2">
      <c r="A16" s="259" t="s">
        <v>67</v>
      </c>
      <c r="B16" s="274" t="s">
        <v>68</v>
      </c>
      <c r="C16" s="234">
        <v>237251350</v>
      </c>
      <c r="D16" s="232">
        <v>231610593</v>
      </c>
      <c r="E16" s="291">
        <v>97.622455256840482</v>
      </c>
      <c r="F16" s="234">
        <v>318029654</v>
      </c>
      <c r="G16" s="232">
        <v>238060596</v>
      </c>
      <c r="H16" s="291">
        <v>74.854842309767761</v>
      </c>
      <c r="I16" s="234">
        <v>281042170</v>
      </c>
      <c r="J16" s="232">
        <v>251872310</v>
      </c>
      <c r="K16" s="291">
        <v>89.620824518968107</v>
      </c>
      <c r="L16" s="234">
        <v>321521512</v>
      </c>
      <c r="M16" s="232">
        <v>273481920</v>
      </c>
      <c r="N16" s="291">
        <v>85.058669418051252</v>
      </c>
      <c r="O16" s="234">
        <v>296794217</v>
      </c>
      <c r="P16" s="232">
        <v>269373621</v>
      </c>
      <c r="Q16" s="291">
        <v>90.761074701128692</v>
      </c>
      <c r="R16" s="234">
        <v>296821841</v>
      </c>
      <c r="S16" s="232">
        <v>244316260</v>
      </c>
      <c r="T16" s="291">
        <v>82.310742085856134</v>
      </c>
      <c r="U16" s="234">
        <v>146138280</v>
      </c>
      <c r="V16" s="232">
        <v>104179142</v>
      </c>
      <c r="W16" s="291">
        <v>71.288058132338776</v>
      </c>
      <c r="X16" s="234">
        <v>144451111</v>
      </c>
      <c r="Y16" s="232">
        <v>125205909</v>
      </c>
      <c r="Z16" s="291">
        <v>86.677013512204837</v>
      </c>
      <c r="AA16" s="234">
        <v>188575904</v>
      </c>
      <c r="AB16" s="232">
        <v>181063112</v>
      </c>
      <c r="AC16" s="291">
        <v>96.016038189057284</v>
      </c>
      <c r="AD16" s="234">
        <v>178752298</v>
      </c>
      <c r="AE16" s="232">
        <v>159096459</v>
      </c>
      <c r="AF16" s="291">
        <v>89.003867799226839</v>
      </c>
      <c r="AG16" s="234">
        <v>154653153</v>
      </c>
      <c r="AH16" s="232">
        <v>152673406</v>
      </c>
      <c r="AI16" s="291">
        <v>98.719879316007223</v>
      </c>
      <c r="AJ16" s="234">
        <v>0</v>
      </c>
      <c r="AK16" s="232">
        <v>4640000</v>
      </c>
      <c r="AL16" s="291">
        <v>0</v>
      </c>
      <c r="AM16" s="234">
        <v>1320000</v>
      </c>
      <c r="AN16" s="232">
        <v>1656522</v>
      </c>
      <c r="AO16" s="291">
        <v>125.49409090909091</v>
      </c>
      <c r="AP16" s="234">
        <v>0</v>
      </c>
      <c r="AQ16" s="232">
        <v>0</v>
      </c>
      <c r="AR16" s="291">
        <v>0</v>
      </c>
      <c r="AS16" s="234">
        <v>0</v>
      </c>
      <c r="AT16" s="232">
        <v>0</v>
      </c>
      <c r="AU16" s="291">
        <v>0</v>
      </c>
      <c r="AV16" s="234">
        <v>34000000</v>
      </c>
      <c r="AW16" s="232">
        <v>34000000</v>
      </c>
      <c r="AX16" s="291">
        <v>100</v>
      </c>
      <c r="AY16" s="234">
        <v>2000000</v>
      </c>
      <c r="AZ16" s="232">
        <v>2000000</v>
      </c>
      <c r="BA16" s="291">
        <v>100</v>
      </c>
      <c r="BB16" s="234">
        <v>24500000</v>
      </c>
      <c r="BC16" s="232">
        <v>25000000</v>
      </c>
      <c r="BD16" s="291">
        <v>102.04081632653062</v>
      </c>
      <c r="BE16" s="234">
        <v>2833000</v>
      </c>
      <c r="BF16" s="232">
        <v>567487.58400000003</v>
      </c>
      <c r="BG16" s="291">
        <v>20.031330180021182</v>
      </c>
    </row>
    <row r="17" spans="1:59" ht="14.1" customHeight="1" x14ac:dyDescent="0.2">
      <c r="A17" s="259" t="s">
        <v>99</v>
      </c>
      <c r="B17" s="274" t="s">
        <v>100</v>
      </c>
      <c r="C17" s="234">
        <v>0</v>
      </c>
      <c r="D17" s="232">
        <v>0</v>
      </c>
      <c r="E17" s="291">
        <v>0</v>
      </c>
      <c r="F17" s="234">
        <v>0</v>
      </c>
      <c r="G17" s="232">
        <v>0</v>
      </c>
      <c r="H17" s="291">
        <v>0</v>
      </c>
      <c r="I17" s="234">
        <v>0</v>
      </c>
      <c r="J17" s="232">
        <v>0</v>
      </c>
      <c r="K17" s="291">
        <v>0</v>
      </c>
      <c r="L17" s="234">
        <v>0</v>
      </c>
      <c r="M17" s="232">
        <v>0</v>
      </c>
      <c r="N17" s="291">
        <v>0</v>
      </c>
      <c r="O17" s="234">
        <v>0</v>
      </c>
      <c r="P17" s="232">
        <v>0</v>
      </c>
      <c r="Q17" s="291">
        <v>0</v>
      </c>
      <c r="R17" s="234">
        <v>0</v>
      </c>
      <c r="S17" s="232">
        <v>0</v>
      </c>
      <c r="T17" s="291">
        <v>0</v>
      </c>
      <c r="U17" s="234">
        <v>0</v>
      </c>
      <c r="V17" s="232">
        <v>0</v>
      </c>
      <c r="W17" s="291">
        <v>0</v>
      </c>
      <c r="X17" s="234">
        <v>0</v>
      </c>
      <c r="Y17" s="232">
        <v>0</v>
      </c>
      <c r="Z17" s="291">
        <v>0</v>
      </c>
      <c r="AA17" s="234">
        <v>0</v>
      </c>
      <c r="AB17" s="232">
        <v>0</v>
      </c>
      <c r="AC17" s="291">
        <v>0</v>
      </c>
      <c r="AD17" s="234">
        <v>0</v>
      </c>
      <c r="AE17" s="232">
        <v>0</v>
      </c>
      <c r="AF17" s="291">
        <v>0</v>
      </c>
      <c r="AG17" s="234">
        <v>0</v>
      </c>
      <c r="AH17" s="232">
        <v>0</v>
      </c>
      <c r="AI17" s="291">
        <v>0</v>
      </c>
      <c r="AJ17" s="234">
        <v>0</v>
      </c>
      <c r="AK17" s="232">
        <v>0</v>
      </c>
      <c r="AL17" s="291">
        <v>0</v>
      </c>
      <c r="AM17" s="234">
        <v>0</v>
      </c>
      <c r="AN17" s="232">
        <v>0</v>
      </c>
      <c r="AO17" s="291">
        <v>0</v>
      </c>
      <c r="AP17" s="234">
        <v>0</v>
      </c>
      <c r="AQ17" s="232">
        <v>0</v>
      </c>
      <c r="AR17" s="291">
        <v>0</v>
      </c>
      <c r="AS17" s="234">
        <v>0</v>
      </c>
      <c r="AT17" s="232">
        <v>0</v>
      </c>
      <c r="AU17" s="291">
        <v>0</v>
      </c>
      <c r="AV17" s="234">
        <v>0</v>
      </c>
      <c r="AW17" s="232">
        <v>0</v>
      </c>
      <c r="AX17" s="291">
        <v>0</v>
      </c>
      <c r="AY17" s="234">
        <v>0</v>
      </c>
      <c r="AZ17" s="232">
        <v>0</v>
      </c>
      <c r="BA17" s="291">
        <v>0</v>
      </c>
      <c r="BB17" s="234">
        <v>0</v>
      </c>
      <c r="BC17" s="232">
        <v>0</v>
      </c>
      <c r="BD17" s="291">
        <v>0</v>
      </c>
      <c r="BE17" s="234">
        <v>0</v>
      </c>
      <c r="BF17" s="232">
        <v>0</v>
      </c>
      <c r="BG17" s="291">
        <v>0</v>
      </c>
    </row>
    <row r="18" spans="1:59" ht="14.1" customHeight="1" x14ac:dyDescent="0.2">
      <c r="A18" s="259" t="s">
        <v>112</v>
      </c>
      <c r="B18" s="274" t="s">
        <v>113</v>
      </c>
      <c r="C18" s="234">
        <v>7000000</v>
      </c>
      <c r="D18" s="232">
        <v>3555374</v>
      </c>
      <c r="E18" s="291">
        <v>50.791057142857142</v>
      </c>
      <c r="F18" s="234">
        <v>0</v>
      </c>
      <c r="G18" s="232">
        <v>0</v>
      </c>
      <c r="H18" s="291">
        <v>0</v>
      </c>
      <c r="I18" s="234">
        <v>75000</v>
      </c>
      <c r="J18" s="232">
        <v>0</v>
      </c>
      <c r="K18" s="291">
        <v>0</v>
      </c>
      <c r="L18" s="234">
        <v>2723667</v>
      </c>
      <c r="M18" s="232">
        <v>2851162</v>
      </c>
      <c r="N18" s="291">
        <v>104.68100542393766</v>
      </c>
      <c r="O18" s="234">
        <v>7120048</v>
      </c>
      <c r="P18" s="232">
        <v>5992432</v>
      </c>
      <c r="Q18" s="291">
        <v>84.162803396831038</v>
      </c>
      <c r="R18" s="234">
        <v>9200080</v>
      </c>
      <c r="S18" s="232">
        <v>10190195</v>
      </c>
      <c r="T18" s="291">
        <v>110.76202598238277</v>
      </c>
      <c r="U18" s="234">
        <v>15406810</v>
      </c>
      <c r="V18" s="232">
        <v>16282385</v>
      </c>
      <c r="W18" s="291">
        <v>105.68303886398287</v>
      </c>
      <c r="X18" s="234">
        <v>16992600</v>
      </c>
      <c r="Y18" s="232">
        <v>17898876</v>
      </c>
      <c r="Z18" s="291">
        <v>105.33335687299177</v>
      </c>
      <c r="AA18" s="234">
        <v>0</v>
      </c>
      <c r="AB18" s="232">
        <v>0</v>
      </c>
      <c r="AC18" s="291">
        <v>0</v>
      </c>
      <c r="AD18" s="234">
        <v>34637115</v>
      </c>
      <c r="AE18" s="232">
        <v>33694629</v>
      </c>
      <c r="AF18" s="291">
        <v>97.278970838073548</v>
      </c>
      <c r="AG18" s="234">
        <v>33750750</v>
      </c>
      <c r="AH18" s="232">
        <v>34136455</v>
      </c>
      <c r="AI18" s="291">
        <v>101.14280423397999</v>
      </c>
      <c r="AJ18" s="234">
        <v>0</v>
      </c>
      <c r="AK18" s="232">
        <v>0</v>
      </c>
      <c r="AL18" s="291">
        <v>0</v>
      </c>
      <c r="AM18" s="234">
        <v>0</v>
      </c>
      <c r="AN18" s="232">
        <v>0</v>
      </c>
      <c r="AO18" s="291">
        <v>0</v>
      </c>
      <c r="AP18" s="234">
        <v>0</v>
      </c>
      <c r="AQ18" s="232">
        <v>0</v>
      </c>
      <c r="AR18" s="291">
        <v>0</v>
      </c>
      <c r="AS18" s="234">
        <v>0</v>
      </c>
      <c r="AT18" s="232">
        <v>0</v>
      </c>
      <c r="AU18" s="291">
        <v>0</v>
      </c>
      <c r="AV18" s="234">
        <v>0</v>
      </c>
      <c r="AW18" s="232">
        <v>0</v>
      </c>
      <c r="AX18" s="291">
        <v>0</v>
      </c>
      <c r="AY18" s="234">
        <v>0</v>
      </c>
      <c r="AZ18" s="232">
        <v>0</v>
      </c>
      <c r="BA18" s="291">
        <v>0</v>
      </c>
      <c r="BB18" s="234">
        <v>0</v>
      </c>
      <c r="BC18" s="232">
        <v>0</v>
      </c>
      <c r="BD18" s="291">
        <v>0</v>
      </c>
      <c r="BE18" s="234">
        <v>0</v>
      </c>
      <c r="BF18" s="232">
        <v>0</v>
      </c>
      <c r="BG18" s="291">
        <v>0</v>
      </c>
    </row>
    <row r="19" spans="1:59" ht="14.1" customHeight="1" x14ac:dyDescent="0.2">
      <c r="A19" s="259" t="s">
        <v>257</v>
      </c>
      <c r="B19" s="274" t="s">
        <v>144</v>
      </c>
      <c r="C19" s="234">
        <v>19286504</v>
      </c>
      <c r="D19" s="232">
        <v>30605455</v>
      </c>
      <c r="E19" s="291">
        <v>158.68845385353404</v>
      </c>
      <c r="F19" s="234">
        <v>3550750</v>
      </c>
      <c r="G19" s="232">
        <v>7179721</v>
      </c>
      <c r="H19" s="291">
        <v>202.20294304020277</v>
      </c>
      <c r="I19" s="234">
        <v>2147303</v>
      </c>
      <c r="J19" s="232">
        <v>13106426</v>
      </c>
      <c r="K19" s="291">
        <v>610.36686485326004</v>
      </c>
      <c r="L19" s="234">
        <v>4017038</v>
      </c>
      <c r="M19" s="232">
        <v>7276143</v>
      </c>
      <c r="N19" s="291">
        <v>181.13204306257495</v>
      </c>
      <c r="O19" s="234">
        <v>14494512</v>
      </c>
      <c r="P19" s="232">
        <v>20011090</v>
      </c>
      <c r="Q19" s="291">
        <v>138.05977048416668</v>
      </c>
      <c r="R19" s="234">
        <v>6531000</v>
      </c>
      <c r="S19" s="232">
        <v>9653048</v>
      </c>
      <c r="T19" s="291">
        <v>147.80352166590109</v>
      </c>
      <c r="U19" s="234">
        <v>11630899</v>
      </c>
      <c r="V19" s="232">
        <v>17361979</v>
      </c>
      <c r="W19" s="291">
        <v>149.27460895327181</v>
      </c>
      <c r="X19" s="234">
        <v>3889842</v>
      </c>
      <c r="Y19" s="232">
        <v>4050321</v>
      </c>
      <c r="Z19" s="291">
        <v>104.12559173354599</v>
      </c>
      <c r="AA19" s="234">
        <v>0</v>
      </c>
      <c r="AB19" s="232">
        <v>0</v>
      </c>
      <c r="AC19" s="291">
        <v>0</v>
      </c>
      <c r="AD19" s="234">
        <v>5179607</v>
      </c>
      <c r="AE19" s="232">
        <v>4520270</v>
      </c>
      <c r="AF19" s="291">
        <v>87.270520717112319</v>
      </c>
      <c r="AG19" s="234">
        <v>0</v>
      </c>
      <c r="AH19" s="232">
        <v>0</v>
      </c>
      <c r="AI19" s="291">
        <v>0</v>
      </c>
      <c r="AJ19" s="234">
        <v>0</v>
      </c>
      <c r="AK19" s="232">
        <v>0</v>
      </c>
      <c r="AL19" s="291">
        <v>0</v>
      </c>
      <c r="AM19" s="234">
        <v>0</v>
      </c>
      <c r="AN19" s="232">
        <v>0</v>
      </c>
      <c r="AO19" s="291">
        <v>0</v>
      </c>
      <c r="AP19" s="234">
        <v>0</v>
      </c>
      <c r="AQ19" s="232">
        <v>0</v>
      </c>
      <c r="AR19" s="291">
        <v>0</v>
      </c>
      <c r="AS19" s="234">
        <v>0</v>
      </c>
      <c r="AT19" s="232">
        <v>0</v>
      </c>
      <c r="AU19" s="291">
        <v>0</v>
      </c>
      <c r="AV19" s="234">
        <v>0</v>
      </c>
      <c r="AW19" s="232">
        <v>0</v>
      </c>
      <c r="AX19" s="291">
        <v>0</v>
      </c>
      <c r="AY19" s="234">
        <v>0</v>
      </c>
      <c r="AZ19" s="232">
        <v>0</v>
      </c>
      <c r="BA19" s="291">
        <v>0</v>
      </c>
      <c r="BB19" s="234">
        <v>0</v>
      </c>
      <c r="BC19" s="232">
        <v>0</v>
      </c>
      <c r="BD19" s="291">
        <v>0</v>
      </c>
      <c r="BE19" s="234">
        <v>0</v>
      </c>
      <c r="BF19" s="232">
        <v>0</v>
      </c>
      <c r="BG19" s="291">
        <v>0</v>
      </c>
    </row>
    <row r="20" spans="1:59" ht="14.1" customHeight="1" x14ac:dyDescent="0.2">
      <c r="A20" s="259" t="s">
        <v>431</v>
      </c>
      <c r="B20" s="104" t="s">
        <v>432</v>
      </c>
      <c r="C20" s="234">
        <v>0</v>
      </c>
      <c r="D20" s="232">
        <v>0</v>
      </c>
      <c r="E20" s="291">
        <v>0</v>
      </c>
      <c r="F20" s="234">
        <v>0</v>
      </c>
      <c r="G20" s="232">
        <v>0</v>
      </c>
      <c r="H20" s="291">
        <v>0</v>
      </c>
      <c r="I20" s="234">
        <v>0</v>
      </c>
      <c r="J20" s="232">
        <v>0</v>
      </c>
      <c r="K20" s="291">
        <v>0</v>
      </c>
      <c r="L20" s="234">
        <v>0</v>
      </c>
      <c r="M20" s="232">
        <v>0</v>
      </c>
      <c r="N20" s="291">
        <v>0</v>
      </c>
      <c r="O20" s="234">
        <v>0</v>
      </c>
      <c r="P20" s="232">
        <v>0</v>
      </c>
      <c r="Q20" s="291">
        <v>0</v>
      </c>
      <c r="R20" s="234">
        <v>0</v>
      </c>
      <c r="S20" s="232">
        <v>0</v>
      </c>
      <c r="T20" s="291">
        <v>0</v>
      </c>
      <c r="U20" s="234">
        <v>0</v>
      </c>
      <c r="V20" s="232">
        <v>0</v>
      </c>
      <c r="W20" s="291">
        <v>0</v>
      </c>
      <c r="X20" s="234">
        <v>0</v>
      </c>
      <c r="Y20" s="232">
        <v>0</v>
      </c>
      <c r="Z20" s="291">
        <v>0</v>
      </c>
      <c r="AA20" s="234">
        <v>0</v>
      </c>
      <c r="AB20" s="232">
        <v>0</v>
      </c>
      <c r="AC20" s="291">
        <v>0</v>
      </c>
      <c r="AD20" s="234">
        <v>0</v>
      </c>
      <c r="AE20" s="232">
        <v>0</v>
      </c>
      <c r="AF20" s="291">
        <v>0</v>
      </c>
      <c r="AG20" s="234">
        <v>0</v>
      </c>
      <c r="AH20" s="232">
        <v>0</v>
      </c>
      <c r="AI20" s="291">
        <v>0</v>
      </c>
      <c r="AJ20" s="234">
        <v>1900000</v>
      </c>
      <c r="AK20" s="232">
        <v>576941.65399999998</v>
      </c>
      <c r="AL20" s="291">
        <v>30.365350210526316</v>
      </c>
      <c r="AM20" s="234">
        <v>40406972</v>
      </c>
      <c r="AN20" s="232">
        <v>40937830</v>
      </c>
      <c r="AO20" s="291">
        <v>101.31377822619325</v>
      </c>
      <c r="AP20" s="234">
        <v>1765200</v>
      </c>
      <c r="AQ20" s="232">
        <v>2068690</v>
      </c>
      <c r="AR20" s="291">
        <v>117.19295263992748</v>
      </c>
      <c r="AS20" s="234">
        <v>14490150</v>
      </c>
      <c r="AT20" s="232">
        <v>12517397</v>
      </c>
      <c r="AU20" s="291">
        <v>86.385558465578342</v>
      </c>
      <c r="AV20" s="234">
        <v>20189807.640000001</v>
      </c>
      <c r="AW20" s="232">
        <v>20248183.563999999</v>
      </c>
      <c r="AX20" s="291">
        <v>100.28913561258675</v>
      </c>
      <c r="AY20" s="234">
        <v>52947012.461000003</v>
      </c>
      <c r="AZ20" s="232">
        <v>56934300.285999998</v>
      </c>
      <c r="BA20" s="291">
        <v>107.5307135184199</v>
      </c>
      <c r="BB20" s="234">
        <v>61323810.711999997</v>
      </c>
      <c r="BC20" s="232">
        <v>59212962.348999999</v>
      </c>
      <c r="BD20" s="291">
        <v>96.557864981820288</v>
      </c>
      <c r="BE20" s="234">
        <v>2833000</v>
      </c>
      <c r="BF20" s="232">
        <v>567487.58400000003</v>
      </c>
      <c r="BG20" s="291">
        <v>20.031330180021182</v>
      </c>
    </row>
    <row r="21" spans="1:59" ht="14.1" customHeight="1" x14ac:dyDescent="0.2">
      <c r="A21" s="278" t="s">
        <v>152</v>
      </c>
      <c r="B21" s="305" t="s">
        <v>237</v>
      </c>
      <c r="C21" s="279">
        <v>36831360</v>
      </c>
      <c r="D21" s="280">
        <v>29389107</v>
      </c>
      <c r="E21" s="306">
        <v>79.793705689933788</v>
      </c>
      <c r="F21" s="279">
        <v>65994980</v>
      </c>
      <c r="G21" s="280">
        <v>48496053</v>
      </c>
      <c r="H21" s="306">
        <v>73.484457454188174</v>
      </c>
      <c r="I21" s="279">
        <v>128038187</v>
      </c>
      <c r="J21" s="280">
        <v>110048025</v>
      </c>
      <c r="K21" s="306">
        <v>85.949377743063479</v>
      </c>
      <c r="L21" s="279">
        <v>243322241</v>
      </c>
      <c r="M21" s="280">
        <v>113106799</v>
      </c>
      <c r="N21" s="306">
        <v>46.484365150985106</v>
      </c>
      <c r="O21" s="279">
        <v>364845515</v>
      </c>
      <c r="P21" s="280">
        <v>208912061</v>
      </c>
      <c r="Q21" s="306">
        <v>57.260416371022124</v>
      </c>
      <c r="R21" s="279">
        <v>445653424</v>
      </c>
      <c r="S21" s="280">
        <v>262492298</v>
      </c>
      <c r="T21" s="306">
        <v>58.900545550391648</v>
      </c>
      <c r="U21" s="279">
        <v>526530006</v>
      </c>
      <c r="V21" s="280">
        <v>310120240</v>
      </c>
      <c r="W21" s="306">
        <v>58.898873087206347</v>
      </c>
      <c r="X21" s="279">
        <v>607462760</v>
      </c>
      <c r="Y21" s="280">
        <v>416820017</v>
      </c>
      <c r="Z21" s="306">
        <v>68.616554700406653</v>
      </c>
      <c r="AA21" s="279">
        <v>746670982</v>
      </c>
      <c r="AB21" s="280">
        <v>476821308</v>
      </c>
      <c r="AC21" s="306">
        <v>63.859627532706234</v>
      </c>
      <c r="AD21" s="279">
        <v>748562190</v>
      </c>
      <c r="AE21" s="280">
        <v>637470788</v>
      </c>
      <c r="AF21" s="306">
        <v>85.159362377092535</v>
      </c>
      <c r="AG21" s="279">
        <v>620203135</v>
      </c>
      <c r="AH21" s="280">
        <v>544702993</v>
      </c>
      <c r="AI21" s="306">
        <v>87.826546216990664</v>
      </c>
      <c r="AJ21" s="279">
        <v>649648326.00399995</v>
      </c>
      <c r="AK21" s="280">
        <v>604360033.29500008</v>
      </c>
      <c r="AL21" s="306">
        <v>93.028798675189535</v>
      </c>
      <c r="AM21" s="279">
        <v>714041836</v>
      </c>
      <c r="AN21" s="280">
        <v>488285061</v>
      </c>
      <c r="AO21" s="306">
        <v>68.383256607950344</v>
      </c>
      <c r="AP21" s="279">
        <v>1118040948</v>
      </c>
      <c r="AQ21" s="280">
        <v>882324124</v>
      </c>
      <c r="AR21" s="306">
        <v>78.916977555995558</v>
      </c>
      <c r="AS21" s="279">
        <v>1112509926</v>
      </c>
      <c r="AT21" s="280">
        <v>864277283</v>
      </c>
      <c r="AU21" s="306">
        <v>77.687152518943009</v>
      </c>
      <c r="AV21" s="279">
        <v>1373779931.2810001</v>
      </c>
      <c r="AW21" s="280">
        <v>1184833793.2650001</v>
      </c>
      <c r="AX21" s="306">
        <v>86.246258682799763</v>
      </c>
      <c r="AY21" s="279">
        <v>1593187193.003</v>
      </c>
      <c r="AZ21" s="280">
        <v>1127472520.7919989</v>
      </c>
      <c r="BA21" s="306">
        <v>70.768364555255104</v>
      </c>
      <c r="BB21" s="279">
        <v>2986355173.823</v>
      </c>
      <c r="BC21" s="280">
        <v>1489945765.3110001</v>
      </c>
      <c r="BD21" s="306">
        <v>49.891780400776554</v>
      </c>
      <c r="BE21" s="279">
        <v>1713354103.4689999</v>
      </c>
      <c r="BF21" s="280">
        <v>1631905348.076</v>
      </c>
      <c r="BG21" s="306">
        <v>95.246239220013422</v>
      </c>
    </row>
    <row r="22" spans="1:59" ht="14.1" customHeight="1" x14ac:dyDescent="0.2">
      <c r="A22" s="259" t="s">
        <v>153</v>
      </c>
      <c r="B22" s="396" t="s">
        <v>553</v>
      </c>
      <c r="C22" s="234">
        <v>3961628</v>
      </c>
      <c r="D22" s="232">
        <v>2673042</v>
      </c>
      <c r="E22" s="291">
        <v>67.47332157385803</v>
      </c>
      <c r="F22" s="234">
        <v>1600001</v>
      </c>
      <c r="G22" s="232">
        <v>1613279</v>
      </c>
      <c r="H22" s="291">
        <v>100.82987448132845</v>
      </c>
      <c r="I22" s="234">
        <v>1179965</v>
      </c>
      <c r="J22" s="232">
        <v>1183099</v>
      </c>
      <c r="K22" s="291">
        <v>100.26560109833767</v>
      </c>
      <c r="L22" s="234">
        <v>71050932</v>
      </c>
      <c r="M22" s="232">
        <v>39967388</v>
      </c>
      <c r="N22" s="291">
        <v>56.251743467629666</v>
      </c>
      <c r="O22" s="234">
        <v>153173127</v>
      </c>
      <c r="P22" s="232">
        <v>97938180</v>
      </c>
      <c r="Q22" s="291">
        <v>63.939531638601331</v>
      </c>
      <c r="R22" s="234">
        <v>188343373</v>
      </c>
      <c r="S22" s="232">
        <v>88530063</v>
      </c>
      <c r="T22" s="291">
        <v>47.004607377398941</v>
      </c>
      <c r="U22" s="234">
        <v>259483924</v>
      </c>
      <c r="V22" s="232">
        <v>114363065</v>
      </c>
      <c r="W22" s="291">
        <v>44.073275614561766</v>
      </c>
      <c r="X22" s="234">
        <v>287705234</v>
      </c>
      <c r="Y22" s="232">
        <v>146493218</v>
      </c>
      <c r="Z22" s="291">
        <v>50.917814724218744</v>
      </c>
      <c r="AA22" s="234">
        <v>411921036</v>
      </c>
      <c r="AB22" s="232">
        <v>233637965</v>
      </c>
      <c r="AC22" s="291">
        <v>56.719114728581133</v>
      </c>
      <c r="AD22" s="234">
        <v>407811413</v>
      </c>
      <c r="AE22" s="232">
        <v>339797035</v>
      </c>
      <c r="AF22" s="291">
        <v>83.32210040428663</v>
      </c>
      <c r="AG22" s="234">
        <v>334265223</v>
      </c>
      <c r="AH22" s="232">
        <v>266059375</v>
      </c>
      <c r="AI22" s="291">
        <v>79.595290414043461</v>
      </c>
      <c r="AJ22" s="234">
        <v>362279745.65599996</v>
      </c>
      <c r="AK22" s="232">
        <v>316268094.66600001</v>
      </c>
      <c r="AL22" s="291">
        <v>87.299413908253655</v>
      </c>
      <c r="AM22" s="234">
        <v>358291438</v>
      </c>
      <c r="AN22" s="232">
        <v>217594985</v>
      </c>
      <c r="AO22" s="291">
        <v>60.731282392519802</v>
      </c>
      <c r="AP22" s="234">
        <v>479598987</v>
      </c>
      <c r="AQ22" s="232">
        <v>316566339</v>
      </c>
      <c r="AR22" s="291">
        <v>66.006465313906091</v>
      </c>
      <c r="AS22" s="234">
        <v>520730435</v>
      </c>
      <c r="AT22" s="232">
        <v>320459004</v>
      </c>
      <c r="AU22" s="291">
        <v>61.540286962485688</v>
      </c>
      <c r="AV22" s="234">
        <v>499907942.87199998</v>
      </c>
      <c r="AW22" s="232">
        <v>336100692.10600001</v>
      </c>
      <c r="AX22" s="291">
        <v>67.232516886025479</v>
      </c>
      <c r="AY22" s="234">
        <v>191842849.26100001</v>
      </c>
      <c r="AZ22" s="232">
        <v>77458235.821999997</v>
      </c>
      <c r="BA22" s="291">
        <v>40.375878548706787</v>
      </c>
      <c r="BB22" s="234">
        <v>766218011.852</v>
      </c>
      <c r="BC22" s="232">
        <v>323850666.764</v>
      </c>
      <c r="BD22" s="291">
        <v>42.266125535372282</v>
      </c>
      <c r="BE22" s="234">
        <v>418509819.25199997</v>
      </c>
      <c r="BF22" s="232">
        <v>333542270.64100003</v>
      </c>
      <c r="BG22" s="291">
        <v>79.697597355574132</v>
      </c>
    </row>
    <row r="23" spans="1:59" ht="14.1" customHeight="1" x14ac:dyDescent="0.2">
      <c r="A23" s="259" t="s">
        <v>156</v>
      </c>
      <c r="B23" s="274" t="s">
        <v>157</v>
      </c>
      <c r="C23" s="234">
        <v>0</v>
      </c>
      <c r="D23" s="232">
        <v>0</v>
      </c>
      <c r="E23" s="291">
        <v>0</v>
      </c>
      <c r="F23" s="234">
        <v>0</v>
      </c>
      <c r="G23" s="232">
        <v>0</v>
      </c>
      <c r="H23" s="291">
        <v>0</v>
      </c>
      <c r="I23" s="234">
        <v>0</v>
      </c>
      <c r="J23" s="232">
        <v>0</v>
      </c>
      <c r="K23" s="291">
        <v>0</v>
      </c>
      <c r="L23" s="234">
        <v>0</v>
      </c>
      <c r="M23" s="232">
        <v>0</v>
      </c>
      <c r="N23" s="291">
        <v>0</v>
      </c>
      <c r="O23" s="234">
        <v>0</v>
      </c>
      <c r="P23" s="232">
        <v>0</v>
      </c>
      <c r="Q23" s="291">
        <v>0</v>
      </c>
      <c r="R23" s="234">
        <v>0</v>
      </c>
      <c r="S23" s="232">
        <v>0</v>
      </c>
      <c r="T23" s="291">
        <v>0</v>
      </c>
      <c r="U23" s="234">
        <v>0</v>
      </c>
      <c r="V23" s="232">
        <v>0</v>
      </c>
      <c r="W23" s="291">
        <v>0</v>
      </c>
      <c r="X23" s="234">
        <v>0</v>
      </c>
      <c r="Y23" s="232">
        <v>0</v>
      </c>
      <c r="Z23" s="291">
        <v>0</v>
      </c>
      <c r="AA23" s="234">
        <v>0</v>
      </c>
      <c r="AB23" s="232">
        <v>0</v>
      </c>
      <c r="AC23" s="291">
        <v>0</v>
      </c>
      <c r="AD23" s="234">
        <v>0</v>
      </c>
      <c r="AE23" s="232">
        <v>0</v>
      </c>
      <c r="AF23" s="291">
        <v>0</v>
      </c>
      <c r="AG23" s="234">
        <v>0</v>
      </c>
      <c r="AH23" s="232">
        <v>0</v>
      </c>
      <c r="AI23" s="291">
        <v>0</v>
      </c>
      <c r="AJ23" s="234">
        <v>0</v>
      </c>
      <c r="AK23" s="232">
        <v>0</v>
      </c>
      <c r="AL23" s="291">
        <v>0</v>
      </c>
      <c r="AM23" s="234">
        <v>0</v>
      </c>
      <c r="AN23" s="232">
        <v>0</v>
      </c>
      <c r="AO23" s="291">
        <v>0</v>
      </c>
      <c r="AP23" s="234">
        <v>0</v>
      </c>
      <c r="AQ23" s="232">
        <v>0</v>
      </c>
      <c r="AR23" s="291">
        <v>0</v>
      </c>
      <c r="AS23" s="234">
        <v>0</v>
      </c>
      <c r="AT23" s="232">
        <v>0</v>
      </c>
      <c r="AU23" s="291">
        <v>0</v>
      </c>
      <c r="AV23" s="234">
        <v>0</v>
      </c>
      <c r="AW23" s="232">
        <v>0</v>
      </c>
      <c r="AX23" s="291">
        <v>0</v>
      </c>
      <c r="AY23" s="234">
        <v>0</v>
      </c>
      <c r="AZ23" s="232">
        <v>0</v>
      </c>
      <c r="BA23" s="291">
        <v>0</v>
      </c>
      <c r="BB23" s="234">
        <v>6060270.7589999996</v>
      </c>
      <c r="BC23" s="232">
        <v>6059996.8600000003</v>
      </c>
      <c r="BD23" s="291">
        <v>99.995480416455123</v>
      </c>
      <c r="BE23" s="234">
        <v>6670630</v>
      </c>
      <c r="BF23" s="232">
        <v>5519685.5039999997</v>
      </c>
      <c r="BG23" s="291">
        <v>82.746090009489365</v>
      </c>
    </row>
    <row r="24" spans="1:59" ht="14.1" customHeight="1" x14ac:dyDescent="0.2">
      <c r="A24" s="259" t="s">
        <v>162</v>
      </c>
      <c r="B24" s="274" t="s">
        <v>163</v>
      </c>
      <c r="C24" s="234">
        <v>0</v>
      </c>
      <c r="D24" s="232">
        <v>0</v>
      </c>
      <c r="E24" s="291">
        <v>0</v>
      </c>
      <c r="F24" s="234">
        <v>0</v>
      </c>
      <c r="G24" s="232">
        <v>0</v>
      </c>
      <c r="H24" s="291">
        <v>0</v>
      </c>
      <c r="I24" s="234">
        <v>0</v>
      </c>
      <c r="J24" s="232">
        <v>0</v>
      </c>
      <c r="K24" s="291">
        <v>0</v>
      </c>
      <c r="L24" s="234">
        <v>0</v>
      </c>
      <c r="M24" s="232">
        <v>0</v>
      </c>
      <c r="N24" s="291">
        <v>0</v>
      </c>
      <c r="O24" s="234">
        <v>0</v>
      </c>
      <c r="P24" s="232">
        <v>0</v>
      </c>
      <c r="Q24" s="291">
        <v>0</v>
      </c>
      <c r="R24" s="234">
        <v>0</v>
      </c>
      <c r="S24" s="232">
        <v>0</v>
      </c>
      <c r="T24" s="291">
        <v>0</v>
      </c>
      <c r="U24" s="234">
        <v>0</v>
      </c>
      <c r="V24" s="232">
        <v>0</v>
      </c>
      <c r="W24" s="291">
        <v>0</v>
      </c>
      <c r="X24" s="234">
        <v>0</v>
      </c>
      <c r="Y24" s="232">
        <v>0</v>
      </c>
      <c r="Z24" s="291">
        <v>0</v>
      </c>
      <c r="AA24" s="234">
        <v>0</v>
      </c>
      <c r="AB24" s="232">
        <v>0</v>
      </c>
      <c r="AC24" s="291">
        <v>0</v>
      </c>
      <c r="AD24" s="234">
        <v>0</v>
      </c>
      <c r="AE24" s="232">
        <v>0</v>
      </c>
      <c r="AF24" s="291">
        <v>0</v>
      </c>
      <c r="AG24" s="234">
        <v>0</v>
      </c>
      <c r="AH24" s="232">
        <v>0</v>
      </c>
      <c r="AI24" s="291">
        <v>0</v>
      </c>
      <c r="AJ24" s="234">
        <v>0</v>
      </c>
      <c r="AK24" s="232">
        <v>0</v>
      </c>
      <c r="AL24" s="291">
        <v>0</v>
      </c>
      <c r="AM24" s="234">
        <v>0</v>
      </c>
      <c r="AN24" s="232">
        <v>0</v>
      </c>
      <c r="AO24" s="291">
        <v>0</v>
      </c>
      <c r="AP24" s="234">
        <v>0</v>
      </c>
      <c r="AQ24" s="232">
        <v>0</v>
      </c>
      <c r="AR24" s="291">
        <v>0</v>
      </c>
      <c r="AS24" s="234">
        <v>0</v>
      </c>
      <c r="AT24" s="232">
        <v>0</v>
      </c>
      <c r="AU24" s="291">
        <v>0</v>
      </c>
      <c r="AV24" s="234">
        <v>115406400</v>
      </c>
      <c r="AW24" s="232">
        <v>0</v>
      </c>
      <c r="AX24" s="291">
        <v>0</v>
      </c>
      <c r="AY24" s="234">
        <v>115406400</v>
      </c>
      <c r="AZ24" s="232">
        <v>0</v>
      </c>
      <c r="BA24" s="291">
        <v>0</v>
      </c>
      <c r="BB24" s="234">
        <v>115406400</v>
      </c>
      <c r="BC24" s="232">
        <v>0</v>
      </c>
      <c r="BD24" s="291">
        <v>0</v>
      </c>
      <c r="BE24" s="234">
        <v>0</v>
      </c>
      <c r="BF24" s="232">
        <v>0</v>
      </c>
      <c r="BG24" s="291">
        <v>0</v>
      </c>
    </row>
    <row r="25" spans="1:59" ht="14.1" customHeight="1" x14ac:dyDescent="0.2">
      <c r="A25" s="259" t="s">
        <v>164</v>
      </c>
      <c r="B25" s="274" t="s">
        <v>165</v>
      </c>
      <c r="C25" s="234">
        <v>3352557</v>
      </c>
      <c r="D25" s="232">
        <v>2106238</v>
      </c>
      <c r="E25" s="291">
        <v>62.824822963487271</v>
      </c>
      <c r="F25" s="234">
        <v>1</v>
      </c>
      <c r="G25" s="232">
        <v>100800</v>
      </c>
      <c r="H25" s="291">
        <v>10080000</v>
      </c>
      <c r="I25" s="234">
        <v>829965</v>
      </c>
      <c r="J25" s="232">
        <v>829964</v>
      </c>
      <c r="K25" s="291">
        <v>99.999879512991512</v>
      </c>
      <c r="L25" s="234">
        <v>829964</v>
      </c>
      <c r="M25" s="232">
        <v>829964</v>
      </c>
      <c r="N25" s="291">
        <v>100</v>
      </c>
      <c r="O25" s="234">
        <v>0</v>
      </c>
      <c r="P25" s="232">
        <v>0</v>
      </c>
      <c r="Q25" s="291">
        <v>0</v>
      </c>
      <c r="R25" s="234">
        <v>0</v>
      </c>
      <c r="S25" s="232">
        <v>0</v>
      </c>
      <c r="T25" s="291">
        <v>0</v>
      </c>
      <c r="U25" s="234">
        <v>0</v>
      </c>
      <c r="V25" s="232">
        <v>0</v>
      </c>
      <c r="W25" s="291">
        <v>0</v>
      </c>
      <c r="X25" s="234">
        <v>0</v>
      </c>
      <c r="Y25" s="232">
        <v>0</v>
      </c>
      <c r="Z25" s="291">
        <v>0</v>
      </c>
      <c r="AA25" s="234">
        <v>0</v>
      </c>
      <c r="AB25" s="232">
        <v>0</v>
      </c>
      <c r="AC25" s="291">
        <v>0</v>
      </c>
      <c r="AD25" s="234">
        <v>0</v>
      </c>
      <c r="AE25" s="232">
        <v>0</v>
      </c>
      <c r="AF25" s="291">
        <v>0</v>
      </c>
      <c r="AG25" s="234">
        <v>0</v>
      </c>
      <c r="AH25" s="232">
        <v>0</v>
      </c>
      <c r="AI25" s="291">
        <v>0</v>
      </c>
      <c r="AJ25" s="234">
        <v>0</v>
      </c>
      <c r="AK25" s="232">
        <v>0</v>
      </c>
      <c r="AL25" s="291">
        <v>0</v>
      </c>
      <c r="AM25" s="234">
        <v>0</v>
      </c>
      <c r="AN25" s="232">
        <v>0</v>
      </c>
      <c r="AO25" s="291">
        <v>0</v>
      </c>
      <c r="AP25" s="234">
        <v>0</v>
      </c>
      <c r="AQ25" s="232">
        <v>0</v>
      </c>
      <c r="AR25" s="291">
        <v>0</v>
      </c>
      <c r="AS25" s="234">
        <v>0</v>
      </c>
      <c r="AT25" s="232">
        <v>0</v>
      </c>
      <c r="AU25" s="291">
        <v>0</v>
      </c>
      <c r="AV25" s="234">
        <v>0</v>
      </c>
      <c r="AW25" s="232">
        <v>0</v>
      </c>
      <c r="AX25" s="291">
        <v>0</v>
      </c>
      <c r="AY25" s="234">
        <v>0</v>
      </c>
      <c r="AZ25" s="232">
        <v>0</v>
      </c>
      <c r="BA25" s="291">
        <v>0</v>
      </c>
      <c r="BB25" s="234">
        <v>0</v>
      </c>
      <c r="BC25" s="232">
        <v>0</v>
      </c>
      <c r="BD25" s="291">
        <v>0</v>
      </c>
      <c r="BE25" s="234">
        <v>0</v>
      </c>
      <c r="BF25" s="232">
        <v>0</v>
      </c>
      <c r="BG25" s="291">
        <v>0</v>
      </c>
    </row>
    <row r="26" spans="1:59" ht="14.1" customHeight="1" x14ac:dyDescent="0.2">
      <c r="A26" s="259" t="s">
        <v>166</v>
      </c>
      <c r="B26" s="275" t="s">
        <v>265</v>
      </c>
      <c r="C26" s="234">
        <v>0</v>
      </c>
      <c r="D26" s="232">
        <v>0</v>
      </c>
      <c r="E26" s="291">
        <v>0</v>
      </c>
      <c r="F26" s="234">
        <v>0</v>
      </c>
      <c r="G26" s="232">
        <v>0</v>
      </c>
      <c r="H26" s="291">
        <v>0</v>
      </c>
      <c r="I26" s="234">
        <v>0</v>
      </c>
      <c r="J26" s="232">
        <v>0</v>
      </c>
      <c r="K26" s="291">
        <v>0</v>
      </c>
      <c r="L26" s="234">
        <v>0</v>
      </c>
      <c r="M26" s="232">
        <v>0</v>
      </c>
      <c r="N26" s="291">
        <v>0</v>
      </c>
      <c r="O26" s="234">
        <v>0</v>
      </c>
      <c r="P26" s="232">
        <v>0</v>
      </c>
      <c r="Q26" s="291">
        <v>0</v>
      </c>
      <c r="R26" s="234">
        <v>0</v>
      </c>
      <c r="S26" s="232">
        <v>0</v>
      </c>
      <c r="T26" s="291">
        <v>0</v>
      </c>
      <c r="U26" s="234">
        <v>63000</v>
      </c>
      <c r="V26" s="232">
        <v>112767</v>
      </c>
      <c r="W26" s="291">
        <v>178.99523809523811</v>
      </c>
      <c r="X26" s="234">
        <v>60000</v>
      </c>
      <c r="Y26" s="232">
        <v>45211</v>
      </c>
      <c r="Z26" s="291">
        <v>75.351666666666659</v>
      </c>
      <c r="AA26" s="234">
        <v>45000</v>
      </c>
      <c r="AB26" s="232">
        <v>39432</v>
      </c>
      <c r="AC26" s="291">
        <v>87.626666666666665</v>
      </c>
      <c r="AD26" s="234">
        <v>45000</v>
      </c>
      <c r="AE26" s="232">
        <v>54484</v>
      </c>
      <c r="AF26" s="291">
        <v>121.07555555555555</v>
      </c>
      <c r="AG26" s="234">
        <v>45000</v>
      </c>
      <c r="AH26" s="232">
        <v>109707</v>
      </c>
      <c r="AI26" s="291">
        <v>243.79333333333335</v>
      </c>
      <c r="AJ26" s="234">
        <v>45000</v>
      </c>
      <c r="AK26" s="232">
        <v>116162.841</v>
      </c>
      <c r="AL26" s="291">
        <v>258.13964666666669</v>
      </c>
      <c r="AM26" s="234">
        <v>80000</v>
      </c>
      <c r="AN26" s="232">
        <v>80388</v>
      </c>
      <c r="AO26" s="291">
        <v>100.485</v>
      </c>
      <c r="AP26" s="234">
        <v>50000</v>
      </c>
      <c r="AQ26" s="232">
        <v>71714</v>
      </c>
      <c r="AR26" s="291">
        <v>143.428</v>
      </c>
      <c r="AS26" s="234">
        <v>113000</v>
      </c>
      <c r="AT26" s="232">
        <v>130103</v>
      </c>
      <c r="AU26" s="291">
        <v>115.1353982300885</v>
      </c>
      <c r="AV26" s="234">
        <v>60000</v>
      </c>
      <c r="AW26" s="232">
        <v>132084.12899999999</v>
      </c>
      <c r="AX26" s="291">
        <v>220.14021499999998</v>
      </c>
      <c r="AY26" s="234">
        <v>100000</v>
      </c>
      <c r="AZ26" s="232">
        <v>110988.238</v>
      </c>
      <c r="BA26" s="291">
        <v>110.988238</v>
      </c>
      <c r="BB26" s="234">
        <v>100000</v>
      </c>
      <c r="BC26" s="232">
        <v>92221.785999999993</v>
      </c>
      <c r="BD26" s="291">
        <v>92.221785999999994</v>
      </c>
      <c r="BE26" s="234">
        <v>100000</v>
      </c>
      <c r="BF26" s="232">
        <v>84195.591</v>
      </c>
      <c r="BG26" s="291">
        <v>84.195591000000007</v>
      </c>
    </row>
    <row r="27" spans="1:59" ht="14.1" customHeight="1" x14ac:dyDescent="0.2">
      <c r="A27" s="259" t="s">
        <v>263</v>
      </c>
      <c r="B27" s="275" t="s">
        <v>266</v>
      </c>
      <c r="C27" s="234">
        <v>0</v>
      </c>
      <c r="D27" s="232">
        <v>0</v>
      </c>
      <c r="E27" s="291">
        <v>0</v>
      </c>
      <c r="F27" s="234">
        <v>0</v>
      </c>
      <c r="G27" s="232">
        <v>0</v>
      </c>
      <c r="H27" s="291">
        <v>0</v>
      </c>
      <c r="I27" s="234">
        <v>0</v>
      </c>
      <c r="J27" s="232">
        <v>0</v>
      </c>
      <c r="K27" s="291">
        <v>0</v>
      </c>
      <c r="L27" s="234">
        <v>0</v>
      </c>
      <c r="M27" s="232">
        <v>0</v>
      </c>
      <c r="N27" s="291">
        <v>0</v>
      </c>
      <c r="O27" s="234">
        <v>0</v>
      </c>
      <c r="P27" s="232">
        <v>0</v>
      </c>
      <c r="Q27" s="291">
        <v>0</v>
      </c>
      <c r="R27" s="234">
        <v>0</v>
      </c>
      <c r="S27" s="232">
        <v>0</v>
      </c>
      <c r="T27" s="291">
        <v>0</v>
      </c>
      <c r="U27" s="234">
        <v>1767903</v>
      </c>
      <c r="V27" s="232">
        <v>1378880</v>
      </c>
      <c r="W27" s="291">
        <v>77.995229376272349</v>
      </c>
      <c r="X27" s="234">
        <v>1897083</v>
      </c>
      <c r="Y27" s="232">
        <v>1257125</v>
      </c>
      <c r="Z27" s="291">
        <v>66.266209754660181</v>
      </c>
      <c r="AA27" s="234">
        <v>2457192</v>
      </c>
      <c r="AB27" s="232">
        <v>2655752</v>
      </c>
      <c r="AC27" s="291">
        <v>108.08076861718578</v>
      </c>
      <c r="AD27" s="234">
        <v>4759177</v>
      </c>
      <c r="AE27" s="232">
        <v>4125142</v>
      </c>
      <c r="AF27" s="291">
        <v>86.677633548825767</v>
      </c>
      <c r="AG27" s="234">
        <v>4759680</v>
      </c>
      <c r="AH27" s="232">
        <v>3719353</v>
      </c>
      <c r="AI27" s="291">
        <v>78.142921372865402</v>
      </c>
      <c r="AJ27" s="234">
        <v>5442434.9510000004</v>
      </c>
      <c r="AK27" s="232">
        <v>4779866.6540000001</v>
      </c>
      <c r="AL27" s="291">
        <v>87.825884866510734</v>
      </c>
      <c r="AM27" s="234">
        <v>6016192</v>
      </c>
      <c r="AN27" s="232">
        <v>5517731</v>
      </c>
      <c r="AO27" s="291">
        <v>91.714675994383157</v>
      </c>
      <c r="AP27" s="234">
        <v>6785931</v>
      </c>
      <c r="AQ27" s="232">
        <v>3645891</v>
      </c>
      <c r="AR27" s="291">
        <v>53.727204122765173</v>
      </c>
      <c r="AS27" s="234">
        <v>3700000</v>
      </c>
      <c r="AT27" s="232">
        <v>721671</v>
      </c>
      <c r="AU27" s="291">
        <v>19.50462162162162</v>
      </c>
      <c r="AV27" s="234">
        <v>7597824.3880000003</v>
      </c>
      <c r="AW27" s="232">
        <v>7582833.8779999996</v>
      </c>
      <c r="AX27" s="291">
        <v>99.802699967326475</v>
      </c>
      <c r="AY27" s="234">
        <v>6500000</v>
      </c>
      <c r="AZ27" s="232">
        <v>5871039.0719999997</v>
      </c>
      <c r="BA27" s="291">
        <v>90.32367803076923</v>
      </c>
      <c r="BB27" s="234">
        <v>0</v>
      </c>
      <c r="BC27" s="232">
        <v>0</v>
      </c>
      <c r="BD27" s="291">
        <v>0</v>
      </c>
      <c r="BE27" s="234">
        <v>0</v>
      </c>
      <c r="BF27" s="232">
        <v>0</v>
      </c>
      <c r="BG27" s="291">
        <v>0</v>
      </c>
    </row>
    <row r="28" spans="1:59" ht="14.1" customHeight="1" x14ac:dyDescent="0.2">
      <c r="A28" s="259" t="s">
        <v>264</v>
      </c>
      <c r="B28" s="274" t="s">
        <v>480</v>
      </c>
      <c r="C28" s="234">
        <v>0</v>
      </c>
      <c r="D28" s="232">
        <v>0</v>
      </c>
      <c r="E28" s="291">
        <v>0</v>
      </c>
      <c r="F28" s="234">
        <v>0</v>
      </c>
      <c r="G28" s="232">
        <v>0</v>
      </c>
      <c r="H28" s="291">
        <v>0</v>
      </c>
      <c r="I28" s="234">
        <v>0</v>
      </c>
      <c r="J28" s="232">
        <v>0</v>
      </c>
      <c r="K28" s="291">
        <v>0</v>
      </c>
      <c r="L28" s="234">
        <v>0</v>
      </c>
      <c r="M28" s="232">
        <v>0</v>
      </c>
      <c r="N28" s="291">
        <v>0</v>
      </c>
      <c r="O28" s="234">
        <v>0</v>
      </c>
      <c r="P28" s="232">
        <v>0</v>
      </c>
      <c r="Q28" s="291">
        <v>0</v>
      </c>
      <c r="R28" s="234">
        <v>0</v>
      </c>
      <c r="S28" s="232">
        <v>0</v>
      </c>
      <c r="T28" s="291">
        <v>0</v>
      </c>
      <c r="U28" s="234">
        <v>0</v>
      </c>
      <c r="V28" s="232">
        <v>0</v>
      </c>
      <c r="W28" s="291">
        <v>0</v>
      </c>
      <c r="X28" s="234">
        <v>0</v>
      </c>
      <c r="Y28" s="232">
        <v>0</v>
      </c>
      <c r="Z28" s="291">
        <v>0</v>
      </c>
      <c r="AA28" s="234">
        <v>0</v>
      </c>
      <c r="AB28" s="232">
        <v>0</v>
      </c>
      <c r="AC28" s="291">
        <v>0</v>
      </c>
      <c r="AD28" s="234">
        <v>0</v>
      </c>
      <c r="AE28" s="232">
        <v>0</v>
      </c>
      <c r="AF28" s="291">
        <v>0</v>
      </c>
      <c r="AG28" s="234">
        <v>0</v>
      </c>
      <c r="AH28" s="232">
        <v>0</v>
      </c>
      <c r="AI28" s="291">
        <v>0</v>
      </c>
      <c r="AJ28" s="234">
        <v>0</v>
      </c>
      <c r="AK28" s="232">
        <v>0</v>
      </c>
      <c r="AL28" s="291">
        <v>0</v>
      </c>
      <c r="AM28" s="234">
        <v>0</v>
      </c>
      <c r="AN28" s="232">
        <v>0</v>
      </c>
      <c r="AO28" s="291">
        <v>0</v>
      </c>
      <c r="AP28" s="234">
        <v>0</v>
      </c>
      <c r="AQ28" s="232">
        <v>0</v>
      </c>
      <c r="AR28" s="291">
        <v>0</v>
      </c>
      <c r="AS28" s="234">
        <v>0</v>
      </c>
      <c r="AT28" s="232">
        <v>0</v>
      </c>
      <c r="AU28" s="291">
        <v>0</v>
      </c>
      <c r="AV28" s="234">
        <v>69836449.261000007</v>
      </c>
      <c r="AW28" s="232">
        <v>21378504.875999998</v>
      </c>
      <c r="AX28" s="291">
        <v>30.612244898222187</v>
      </c>
      <c r="AY28" s="234">
        <v>69836449.261000007</v>
      </c>
      <c r="AZ28" s="232">
        <v>71476208.511999995</v>
      </c>
      <c r="BA28" s="291">
        <v>102.34799917285558</v>
      </c>
      <c r="BB28" s="234">
        <v>1639759.2509999999</v>
      </c>
      <c r="BC28" s="232">
        <v>1425233.6580000001</v>
      </c>
      <c r="BD28" s="291">
        <v>86.917250634861659</v>
      </c>
      <c r="BE28" s="234">
        <v>0</v>
      </c>
      <c r="BF28" s="232">
        <v>22.164000000000001</v>
      </c>
      <c r="BG28" s="291">
        <v>0</v>
      </c>
    </row>
    <row r="29" spans="1:59" ht="14.1" customHeight="1" x14ac:dyDescent="0.2">
      <c r="A29" s="259" t="s">
        <v>479</v>
      </c>
      <c r="B29" s="274" t="s">
        <v>169</v>
      </c>
      <c r="C29" s="234">
        <v>609071</v>
      </c>
      <c r="D29" s="232">
        <v>566804</v>
      </c>
      <c r="E29" s="291">
        <v>93.060414959832272</v>
      </c>
      <c r="F29" s="234">
        <v>1600000</v>
      </c>
      <c r="G29" s="232">
        <v>1512479</v>
      </c>
      <c r="H29" s="291">
        <v>94.529937500000003</v>
      </c>
      <c r="I29" s="234">
        <v>350000</v>
      </c>
      <c r="J29" s="232">
        <v>353135</v>
      </c>
      <c r="K29" s="291">
        <v>100.89571428571429</v>
      </c>
      <c r="L29" s="234">
        <v>70220968</v>
      </c>
      <c r="M29" s="232">
        <v>39137424</v>
      </c>
      <c r="N29" s="291">
        <v>55.734668881237873</v>
      </c>
      <c r="O29" s="234">
        <v>153173127</v>
      </c>
      <c r="P29" s="232">
        <v>97938180</v>
      </c>
      <c r="Q29" s="291">
        <v>63.939531638601331</v>
      </c>
      <c r="R29" s="234">
        <v>188343373</v>
      </c>
      <c r="S29" s="232">
        <v>88530063</v>
      </c>
      <c r="T29" s="291">
        <v>47.004607377398941</v>
      </c>
      <c r="U29" s="234">
        <v>257653021</v>
      </c>
      <c r="V29" s="232">
        <v>112871418</v>
      </c>
      <c r="W29" s="291">
        <v>43.807527488684094</v>
      </c>
      <c r="X29" s="234">
        <v>285748151</v>
      </c>
      <c r="Y29" s="232">
        <v>145190882</v>
      </c>
      <c r="Z29" s="291">
        <v>50.810786173731003</v>
      </c>
      <c r="AA29" s="234">
        <v>409418844</v>
      </c>
      <c r="AB29" s="232">
        <v>230942781</v>
      </c>
      <c r="AC29" s="291">
        <v>56.407462525100584</v>
      </c>
      <c r="AD29" s="234">
        <v>403007236</v>
      </c>
      <c r="AE29" s="232">
        <v>335617409</v>
      </c>
      <c r="AF29" s="291">
        <v>83.278258805258773</v>
      </c>
      <c r="AG29" s="234">
        <v>329460543</v>
      </c>
      <c r="AH29" s="232">
        <v>262230315</v>
      </c>
      <c r="AI29" s="291">
        <v>79.593845324294264</v>
      </c>
      <c r="AJ29" s="234">
        <v>356792310.70499998</v>
      </c>
      <c r="AK29" s="232">
        <v>311372065.171</v>
      </c>
      <c r="AL29" s="291">
        <v>87.269836212486666</v>
      </c>
      <c r="AM29" s="234">
        <v>352195246</v>
      </c>
      <c r="AN29" s="232">
        <v>211996866</v>
      </c>
      <c r="AO29" s="291">
        <v>60.192994768589237</v>
      </c>
      <c r="AP29" s="234">
        <v>472763056</v>
      </c>
      <c r="AQ29" s="232">
        <v>312848734</v>
      </c>
      <c r="AR29" s="291">
        <v>66.174530778056393</v>
      </c>
      <c r="AS29" s="234">
        <v>516917435</v>
      </c>
      <c r="AT29" s="232">
        <v>319607230</v>
      </c>
      <c r="AU29" s="291">
        <v>61.829454446627437</v>
      </c>
      <c r="AV29" s="234">
        <v>307007269.22299999</v>
      </c>
      <c r="AW29" s="232">
        <v>307007269.22299999</v>
      </c>
      <c r="AX29" s="291">
        <v>100</v>
      </c>
      <c r="AY29" s="234">
        <v>0</v>
      </c>
      <c r="AZ29" s="232">
        <v>0</v>
      </c>
      <c r="BA29" s="291">
        <v>0</v>
      </c>
      <c r="BB29" s="234">
        <v>643011581.84200001</v>
      </c>
      <c r="BC29" s="232">
        <v>316273214.45999998</v>
      </c>
      <c r="BD29" s="291">
        <v>49.186239158241825</v>
      </c>
      <c r="BE29" s="234">
        <v>411739189.25199997</v>
      </c>
      <c r="BF29" s="232">
        <v>327938367.38200003</v>
      </c>
      <c r="BG29" s="291">
        <v>79.647110584192987</v>
      </c>
    </row>
    <row r="30" spans="1:59" ht="14.1" customHeight="1" x14ac:dyDescent="0.2">
      <c r="A30" s="259" t="s">
        <v>170</v>
      </c>
      <c r="B30" s="275" t="s">
        <v>554</v>
      </c>
      <c r="C30" s="234">
        <v>537000</v>
      </c>
      <c r="D30" s="232">
        <v>0</v>
      </c>
      <c r="E30" s="291">
        <v>0</v>
      </c>
      <c r="F30" s="234">
        <v>1074000</v>
      </c>
      <c r="G30" s="232">
        <v>536997</v>
      </c>
      <c r="H30" s="291">
        <v>49.999720670391063</v>
      </c>
      <c r="I30" s="234">
        <v>611997</v>
      </c>
      <c r="J30" s="232">
        <v>74997</v>
      </c>
      <c r="K30" s="291">
        <v>12.254471835646253</v>
      </c>
      <c r="L30" s="234">
        <v>387003</v>
      </c>
      <c r="M30" s="232">
        <v>0</v>
      </c>
      <c r="N30" s="291">
        <v>0</v>
      </c>
      <c r="O30" s="234">
        <v>300000</v>
      </c>
      <c r="P30" s="232">
        <v>299996</v>
      </c>
      <c r="Q30" s="291">
        <v>99.998666666666665</v>
      </c>
      <c r="R30" s="234">
        <v>3175983</v>
      </c>
      <c r="S30" s="232">
        <v>410983</v>
      </c>
      <c r="T30" s="291">
        <v>12.940340045900751</v>
      </c>
      <c r="U30" s="234">
        <v>3133910</v>
      </c>
      <c r="V30" s="232">
        <v>2709419</v>
      </c>
      <c r="W30" s="291">
        <v>86.454907766974799</v>
      </c>
      <c r="X30" s="234">
        <v>75166</v>
      </c>
      <c r="Y30" s="232">
        <v>1968</v>
      </c>
      <c r="Z30" s="291">
        <v>2.6182050395125454</v>
      </c>
      <c r="AA30" s="234">
        <v>1968</v>
      </c>
      <c r="AB30" s="232">
        <v>1968</v>
      </c>
      <c r="AC30" s="291">
        <v>100</v>
      </c>
      <c r="AD30" s="234">
        <v>1968</v>
      </c>
      <c r="AE30" s="232">
        <v>1968</v>
      </c>
      <c r="AF30" s="291">
        <v>100</v>
      </c>
      <c r="AG30" s="234">
        <v>1968</v>
      </c>
      <c r="AH30" s="232">
        <v>1968</v>
      </c>
      <c r="AI30" s="291">
        <v>100</v>
      </c>
      <c r="AJ30" s="234">
        <v>0</v>
      </c>
      <c r="AK30" s="232">
        <v>0</v>
      </c>
      <c r="AL30" s="291">
        <v>0</v>
      </c>
      <c r="AM30" s="234">
        <v>909611</v>
      </c>
      <c r="AN30" s="232">
        <v>909611</v>
      </c>
      <c r="AO30" s="291">
        <v>100</v>
      </c>
      <c r="AP30" s="234">
        <v>21452404</v>
      </c>
      <c r="AQ30" s="232">
        <v>6149055</v>
      </c>
      <c r="AR30" s="291">
        <v>28.663710603249875</v>
      </c>
      <c r="AS30" s="234">
        <v>8905739</v>
      </c>
      <c r="AT30" s="232">
        <v>8910719</v>
      </c>
      <c r="AU30" s="291">
        <v>100.05591899785071</v>
      </c>
      <c r="AV30" s="234">
        <v>800000</v>
      </c>
      <c r="AW30" s="232">
        <v>0</v>
      </c>
      <c r="AX30" s="291">
        <v>0</v>
      </c>
      <c r="AY30" s="234">
        <v>0</v>
      </c>
      <c r="AZ30" s="232">
        <v>0</v>
      </c>
      <c r="BA30" s="291">
        <v>0</v>
      </c>
      <c r="BB30" s="234">
        <v>271169.13799999998</v>
      </c>
      <c r="BC30" s="232">
        <v>0</v>
      </c>
      <c r="BD30" s="291">
        <v>0</v>
      </c>
      <c r="BE30" s="234">
        <v>226647.16200000001</v>
      </c>
      <c r="BF30" s="232">
        <v>0</v>
      </c>
      <c r="BG30" s="291">
        <v>0</v>
      </c>
    </row>
    <row r="31" spans="1:59" ht="14.1" customHeight="1" x14ac:dyDescent="0.2">
      <c r="A31" s="259"/>
      <c r="B31" s="275" t="s">
        <v>555</v>
      </c>
      <c r="C31" s="234">
        <v>0</v>
      </c>
      <c r="D31" s="232">
        <v>0</v>
      </c>
      <c r="E31" s="291">
        <v>0</v>
      </c>
      <c r="F31" s="234">
        <v>0</v>
      </c>
      <c r="G31" s="232">
        <v>0</v>
      </c>
      <c r="H31" s="291">
        <v>0</v>
      </c>
      <c r="I31" s="234">
        <v>0</v>
      </c>
      <c r="J31" s="232">
        <v>0</v>
      </c>
      <c r="K31" s="291">
        <v>0</v>
      </c>
      <c r="L31" s="234">
        <v>0</v>
      </c>
      <c r="M31" s="232">
        <v>0</v>
      </c>
      <c r="N31" s="291">
        <v>0</v>
      </c>
      <c r="O31" s="234">
        <v>0</v>
      </c>
      <c r="P31" s="232">
        <v>0</v>
      </c>
      <c r="Q31" s="291">
        <v>0</v>
      </c>
      <c r="R31" s="234">
        <v>0</v>
      </c>
      <c r="S31" s="232">
        <v>0</v>
      </c>
      <c r="T31" s="291">
        <v>0</v>
      </c>
      <c r="U31" s="234">
        <v>0</v>
      </c>
      <c r="V31" s="232">
        <v>0</v>
      </c>
      <c r="W31" s="291">
        <v>0</v>
      </c>
      <c r="X31" s="234">
        <v>437738</v>
      </c>
      <c r="Y31" s="232">
        <v>3108092</v>
      </c>
      <c r="Z31" s="291">
        <v>710.03476965673531</v>
      </c>
      <c r="AA31" s="234">
        <v>6405444</v>
      </c>
      <c r="AB31" s="232">
        <v>3108092</v>
      </c>
      <c r="AC31" s="291">
        <v>48.522662909862298</v>
      </c>
      <c r="AD31" s="234">
        <v>133453</v>
      </c>
      <c r="AE31" s="232">
        <v>626786</v>
      </c>
      <c r="AF31" s="291">
        <v>469.66797299423763</v>
      </c>
      <c r="AG31" s="234">
        <v>579779</v>
      </c>
      <c r="AH31" s="232">
        <v>579779</v>
      </c>
      <c r="AI31" s="291">
        <v>100</v>
      </c>
      <c r="AJ31" s="234">
        <v>1102003.209</v>
      </c>
      <c r="AK31" s="232">
        <v>1102003.209</v>
      </c>
      <c r="AL31" s="291">
        <v>100</v>
      </c>
      <c r="AM31" s="234">
        <v>0</v>
      </c>
      <c r="AN31" s="232">
        <v>0</v>
      </c>
      <c r="AO31" s="291">
        <v>0</v>
      </c>
      <c r="AP31" s="234">
        <v>0</v>
      </c>
      <c r="AQ31" s="232">
        <v>0</v>
      </c>
      <c r="AR31" s="291">
        <v>0</v>
      </c>
      <c r="AS31" s="234">
        <v>3961334</v>
      </c>
      <c r="AT31" s="232">
        <v>3899051</v>
      </c>
      <c r="AU31" s="291">
        <v>98.427726619366112</v>
      </c>
      <c r="AV31" s="234">
        <v>1968532.959</v>
      </c>
      <c r="AW31" s="232">
        <v>2881549.5210000002</v>
      </c>
      <c r="AX31" s="291">
        <v>146.38055755306254</v>
      </c>
      <c r="AY31" s="234">
        <v>3952251.92</v>
      </c>
      <c r="AZ31" s="232">
        <v>1928995.149</v>
      </c>
      <c r="BA31" s="291">
        <v>48.807494766173711</v>
      </c>
      <c r="BB31" s="234">
        <v>1291299.3540000001</v>
      </c>
      <c r="BC31" s="232">
        <v>3089227.568</v>
      </c>
      <c r="BD31" s="291">
        <v>239.23403650986415</v>
      </c>
      <c r="BE31" s="234">
        <v>3960959.9929999998</v>
      </c>
      <c r="BF31" s="232">
        <v>3229649.773</v>
      </c>
      <c r="BG31" s="291">
        <v>81.537046037011066</v>
      </c>
    </row>
    <row r="32" spans="1:59" ht="14.1" customHeight="1" x14ac:dyDescent="0.2">
      <c r="A32" s="259" t="s">
        <v>171</v>
      </c>
      <c r="B32" s="275" t="s">
        <v>395</v>
      </c>
      <c r="C32" s="234">
        <v>16832046</v>
      </c>
      <c r="D32" s="232">
        <v>11222381</v>
      </c>
      <c r="E32" s="291">
        <v>66.67270871289206</v>
      </c>
      <c r="F32" s="234">
        <v>22013062</v>
      </c>
      <c r="G32" s="232">
        <v>22385740</v>
      </c>
      <c r="H32" s="291">
        <v>101.69298573728634</v>
      </c>
      <c r="I32" s="234">
        <v>29342618</v>
      </c>
      <c r="J32" s="232">
        <v>30001511</v>
      </c>
      <c r="K32" s="291">
        <v>102.24551537971152</v>
      </c>
      <c r="L32" s="234">
        <v>19631553</v>
      </c>
      <c r="M32" s="232">
        <v>14267004</v>
      </c>
      <c r="N32" s="291">
        <v>72.673842971057866</v>
      </c>
      <c r="O32" s="234">
        <v>17749789</v>
      </c>
      <c r="P32" s="232">
        <v>16547382</v>
      </c>
      <c r="Q32" s="291">
        <v>93.225795529175031</v>
      </c>
      <c r="R32" s="234">
        <v>20900392</v>
      </c>
      <c r="S32" s="232">
        <v>19638175</v>
      </c>
      <c r="T32" s="291">
        <v>93.960797481693163</v>
      </c>
      <c r="U32" s="234">
        <v>34696884</v>
      </c>
      <c r="V32" s="232">
        <v>19114953</v>
      </c>
      <c r="W32" s="291">
        <v>55.091266985242825</v>
      </c>
      <c r="X32" s="234">
        <v>28784359</v>
      </c>
      <c r="Y32" s="232">
        <v>30678507</v>
      </c>
      <c r="Z32" s="291">
        <v>106.58047657062643</v>
      </c>
      <c r="AA32" s="234">
        <v>42301044</v>
      </c>
      <c r="AB32" s="232">
        <v>39888399</v>
      </c>
      <c r="AC32" s="291">
        <v>94.296488285253659</v>
      </c>
      <c r="AD32" s="234">
        <v>18933358</v>
      </c>
      <c r="AE32" s="232">
        <v>18920735</v>
      </c>
      <c r="AF32" s="291">
        <v>99.933329312211811</v>
      </c>
      <c r="AG32" s="234">
        <v>17502510</v>
      </c>
      <c r="AH32" s="232">
        <v>22185153</v>
      </c>
      <c r="AI32" s="291">
        <v>126.75412269440211</v>
      </c>
      <c r="AJ32" s="234">
        <v>27823077.973999999</v>
      </c>
      <c r="AK32" s="232">
        <v>26574067.287</v>
      </c>
      <c r="AL32" s="291">
        <v>95.510882411474498</v>
      </c>
      <c r="AM32" s="234">
        <v>17491415</v>
      </c>
      <c r="AN32" s="232">
        <v>9690014</v>
      </c>
      <c r="AO32" s="291">
        <v>55.398685583756382</v>
      </c>
      <c r="AP32" s="234">
        <v>0</v>
      </c>
      <c r="AQ32" s="232">
        <v>0</v>
      </c>
      <c r="AR32" s="291">
        <v>0</v>
      </c>
      <c r="AS32" s="234">
        <v>0</v>
      </c>
      <c r="AT32" s="232">
        <v>0</v>
      </c>
      <c r="AU32" s="291">
        <v>0</v>
      </c>
      <c r="AV32" s="234">
        <v>6202693.2989999996</v>
      </c>
      <c r="AW32" s="232">
        <v>6202693.2989999996</v>
      </c>
      <c r="AX32" s="291">
        <v>100</v>
      </c>
      <c r="AY32" s="234">
        <v>5279337.3660000004</v>
      </c>
      <c r="AZ32" s="232">
        <v>7544381.3660000004</v>
      </c>
      <c r="BA32" s="291">
        <v>142.90394500240393</v>
      </c>
      <c r="BB32" s="234">
        <v>0</v>
      </c>
      <c r="BC32" s="232">
        <v>0</v>
      </c>
      <c r="BD32" s="291">
        <v>0</v>
      </c>
      <c r="BE32" s="234">
        <v>13923846.872</v>
      </c>
      <c r="BF32" s="232">
        <v>12886846.872</v>
      </c>
      <c r="BG32" s="291">
        <v>92.55234555842938</v>
      </c>
    </row>
    <row r="33" spans="1:59" ht="14.1" customHeight="1" x14ac:dyDescent="0.2">
      <c r="A33" s="259" t="s">
        <v>187</v>
      </c>
      <c r="B33" s="275" t="s">
        <v>556</v>
      </c>
      <c r="C33" s="234">
        <v>15496685</v>
      </c>
      <c r="D33" s="232">
        <v>15493684</v>
      </c>
      <c r="E33" s="291">
        <v>99.980634567973738</v>
      </c>
      <c r="F33" s="234">
        <v>32162917</v>
      </c>
      <c r="G33" s="232">
        <v>16222343</v>
      </c>
      <c r="H33" s="291">
        <v>50.438033963150794</v>
      </c>
      <c r="I33" s="234">
        <v>87808087</v>
      </c>
      <c r="J33" s="232">
        <v>70419861</v>
      </c>
      <c r="K33" s="291">
        <v>80.197466322207887</v>
      </c>
      <c r="L33" s="234">
        <v>143032753</v>
      </c>
      <c r="M33" s="232">
        <v>50293969</v>
      </c>
      <c r="N33" s="291">
        <v>35.162553992091588</v>
      </c>
      <c r="O33" s="234">
        <v>181716599</v>
      </c>
      <c r="P33" s="232">
        <v>81072721</v>
      </c>
      <c r="Q33" s="291">
        <v>44.614923152947625</v>
      </c>
      <c r="R33" s="234">
        <v>225008059</v>
      </c>
      <c r="S33" s="232">
        <v>148524141</v>
      </c>
      <c r="T33" s="291">
        <v>66.008365060382118</v>
      </c>
      <c r="U33" s="234">
        <v>224700291</v>
      </c>
      <c r="V33" s="232">
        <v>166926785</v>
      </c>
      <c r="W33" s="291">
        <v>74.288637659129691</v>
      </c>
      <c r="X33" s="234">
        <v>279450250</v>
      </c>
      <c r="Y33" s="232">
        <v>222253390</v>
      </c>
      <c r="Z33" s="291">
        <v>79.532363989654684</v>
      </c>
      <c r="AA33" s="234">
        <v>284732457</v>
      </c>
      <c r="AB33" s="232">
        <v>196912480</v>
      </c>
      <c r="AC33" s="291">
        <v>69.157019215410344</v>
      </c>
      <c r="AD33" s="234">
        <v>319522606</v>
      </c>
      <c r="AE33" s="232">
        <v>275425531</v>
      </c>
      <c r="AF33" s="291">
        <v>86.199075066382008</v>
      </c>
      <c r="AG33" s="234">
        <v>267853655</v>
      </c>
      <c r="AH33" s="232">
        <v>255876718</v>
      </c>
      <c r="AI33" s="291">
        <v>95.528551962451289</v>
      </c>
      <c r="AJ33" s="234">
        <v>227513867.25400001</v>
      </c>
      <c r="AK33" s="232">
        <v>233933691.461</v>
      </c>
      <c r="AL33" s="291">
        <v>102.821728751959</v>
      </c>
      <c r="AM33" s="234">
        <v>303790628</v>
      </c>
      <c r="AN33" s="232">
        <v>226450448</v>
      </c>
      <c r="AO33" s="291">
        <v>74.541617524817127</v>
      </c>
      <c r="AP33" s="234">
        <v>551785164</v>
      </c>
      <c r="AQ33" s="232">
        <v>543264198</v>
      </c>
      <c r="AR33" s="291">
        <v>98.455745722079612</v>
      </c>
      <c r="AS33" s="234">
        <v>524625095</v>
      </c>
      <c r="AT33" s="232">
        <v>476363412</v>
      </c>
      <c r="AU33" s="291">
        <v>90.8007292331298</v>
      </c>
      <c r="AV33" s="234">
        <v>864900762.15100002</v>
      </c>
      <c r="AW33" s="232">
        <v>839648858.33899999</v>
      </c>
      <c r="AX33" s="291">
        <v>97.080369804600608</v>
      </c>
      <c r="AY33" s="234">
        <v>1075839539.9960001</v>
      </c>
      <c r="AZ33" s="232">
        <v>1040540908.454999</v>
      </c>
      <c r="BA33" s="291">
        <v>96.718968746851203</v>
      </c>
      <c r="BB33" s="234">
        <v>2218574693.4790001</v>
      </c>
      <c r="BC33" s="232">
        <v>1163005870.9790001</v>
      </c>
      <c r="BD33" s="291">
        <v>52.421307896344146</v>
      </c>
      <c r="BE33" s="234">
        <v>1276732830.1900001</v>
      </c>
      <c r="BF33" s="232">
        <v>1282246580.79</v>
      </c>
      <c r="BG33" s="291">
        <v>100.43186408852503</v>
      </c>
    </row>
    <row r="34" spans="1:59" ht="14.1" customHeight="1" x14ac:dyDescent="0.2">
      <c r="A34" s="259" t="s">
        <v>197</v>
      </c>
      <c r="B34" s="275" t="s">
        <v>328</v>
      </c>
      <c r="C34" s="234">
        <v>4001</v>
      </c>
      <c r="D34" s="232">
        <v>0</v>
      </c>
      <c r="E34" s="291">
        <v>0</v>
      </c>
      <c r="F34" s="234">
        <v>9145000</v>
      </c>
      <c r="G34" s="232">
        <v>7737694</v>
      </c>
      <c r="H34" s="291">
        <v>84.611197375615092</v>
      </c>
      <c r="I34" s="234">
        <v>9095520</v>
      </c>
      <c r="J34" s="232">
        <v>8368557</v>
      </c>
      <c r="K34" s="291">
        <v>92.007460815874182</v>
      </c>
      <c r="L34" s="234">
        <v>9220000</v>
      </c>
      <c r="M34" s="232">
        <v>8578438</v>
      </c>
      <c r="N34" s="291">
        <v>93.041626898047724</v>
      </c>
      <c r="O34" s="234">
        <v>11906000</v>
      </c>
      <c r="P34" s="232">
        <v>13053782</v>
      </c>
      <c r="Q34" s="291">
        <v>109.640366201915</v>
      </c>
      <c r="R34" s="234">
        <v>8225617</v>
      </c>
      <c r="S34" s="232">
        <v>5388936</v>
      </c>
      <c r="T34" s="291">
        <v>65.514064172936813</v>
      </c>
      <c r="U34" s="234">
        <v>4514997</v>
      </c>
      <c r="V34" s="232">
        <v>7006018</v>
      </c>
      <c r="W34" s="291">
        <v>155.17215183088715</v>
      </c>
      <c r="X34" s="234">
        <v>11010013</v>
      </c>
      <c r="Y34" s="232">
        <v>14284842</v>
      </c>
      <c r="Z34" s="291">
        <v>129.74409748653341</v>
      </c>
      <c r="AA34" s="234">
        <v>1309033</v>
      </c>
      <c r="AB34" s="232">
        <v>3272404</v>
      </c>
      <c r="AC34" s="291">
        <v>249.98636398012883</v>
      </c>
      <c r="AD34" s="234">
        <v>2159392</v>
      </c>
      <c r="AE34" s="232">
        <v>2698733</v>
      </c>
      <c r="AF34" s="291">
        <v>124.97652116892162</v>
      </c>
      <c r="AG34" s="234">
        <v>0</v>
      </c>
      <c r="AH34" s="232">
        <v>0</v>
      </c>
      <c r="AI34" s="291">
        <v>0</v>
      </c>
      <c r="AJ34" s="234">
        <v>30929631.910999998</v>
      </c>
      <c r="AK34" s="232">
        <v>26482176.671999998</v>
      </c>
      <c r="AL34" s="291">
        <v>85.620730140605787</v>
      </c>
      <c r="AM34" s="234">
        <v>33558744</v>
      </c>
      <c r="AN34" s="232">
        <v>33640003</v>
      </c>
      <c r="AO34" s="291">
        <v>100.24213957471113</v>
      </c>
      <c r="AP34" s="234">
        <v>65204393</v>
      </c>
      <c r="AQ34" s="232">
        <v>16344532</v>
      </c>
      <c r="AR34" s="291">
        <v>25.066611692865543</v>
      </c>
      <c r="AS34" s="234">
        <v>54287323</v>
      </c>
      <c r="AT34" s="232">
        <v>54645097</v>
      </c>
      <c r="AU34" s="291">
        <v>100.65903783835502</v>
      </c>
      <c r="AV34" s="234">
        <v>0</v>
      </c>
      <c r="AW34" s="232">
        <v>0</v>
      </c>
      <c r="AX34" s="291">
        <v>0</v>
      </c>
      <c r="AY34" s="234">
        <v>316273214.45999998</v>
      </c>
      <c r="AZ34" s="232">
        <v>0</v>
      </c>
      <c r="BA34" s="291">
        <v>0</v>
      </c>
      <c r="BB34" s="234">
        <v>0</v>
      </c>
      <c r="BC34" s="232">
        <v>0</v>
      </c>
      <c r="BD34" s="291">
        <v>0</v>
      </c>
      <c r="BE34" s="234">
        <v>0</v>
      </c>
      <c r="BF34" s="232">
        <v>0</v>
      </c>
      <c r="BG34" s="291">
        <v>0</v>
      </c>
    </row>
    <row r="35" spans="1:59" ht="14.1" customHeight="1" x14ac:dyDescent="0.2">
      <c r="A35" s="259" t="s">
        <v>200</v>
      </c>
      <c r="B35" s="399" t="s">
        <v>568</v>
      </c>
      <c r="C35" s="234">
        <v>1000</v>
      </c>
      <c r="D35" s="232">
        <v>0</v>
      </c>
      <c r="E35" s="291">
        <v>0</v>
      </c>
      <c r="F35" s="234">
        <v>0</v>
      </c>
      <c r="G35" s="232">
        <v>0</v>
      </c>
      <c r="H35" s="291">
        <v>0</v>
      </c>
      <c r="I35" s="234">
        <v>0</v>
      </c>
      <c r="J35" s="232">
        <v>0</v>
      </c>
      <c r="K35" s="291">
        <v>0</v>
      </c>
      <c r="L35" s="234">
        <v>0</v>
      </c>
      <c r="M35" s="232">
        <v>0</v>
      </c>
      <c r="N35" s="291">
        <v>0</v>
      </c>
      <c r="O35" s="234">
        <v>0</v>
      </c>
      <c r="P35" s="232">
        <v>0</v>
      </c>
      <c r="Q35" s="291">
        <v>0</v>
      </c>
      <c r="R35" s="234">
        <v>0</v>
      </c>
      <c r="S35" s="232">
        <v>0</v>
      </c>
      <c r="T35" s="291">
        <v>0</v>
      </c>
      <c r="U35" s="234">
        <v>0</v>
      </c>
      <c r="V35" s="232">
        <v>0</v>
      </c>
      <c r="W35" s="291">
        <v>0</v>
      </c>
      <c r="X35" s="234">
        <v>0</v>
      </c>
      <c r="Y35" s="232">
        <v>0</v>
      </c>
      <c r="Z35" s="291">
        <v>0</v>
      </c>
      <c r="AA35" s="234">
        <v>0</v>
      </c>
      <c r="AB35" s="232">
        <v>0</v>
      </c>
      <c r="AC35" s="291">
        <v>0</v>
      </c>
      <c r="AD35" s="234">
        <v>0</v>
      </c>
      <c r="AE35" s="232">
        <v>0</v>
      </c>
      <c r="AF35" s="291">
        <v>0</v>
      </c>
      <c r="AG35" s="234">
        <v>0</v>
      </c>
      <c r="AH35" s="232">
        <v>0</v>
      </c>
      <c r="AI35" s="291">
        <v>0</v>
      </c>
      <c r="AJ35" s="234">
        <v>0</v>
      </c>
      <c r="AK35" s="232">
        <v>0</v>
      </c>
      <c r="AL35" s="291">
        <v>0</v>
      </c>
      <c r="AM35" s="234">
        <v>0</v>
      </c>
      <c r="AN35" s="232">
        <v>0</v>
      </c>
      <c r="AO35" s="291">
        <v>0</v>
      </c>
      <c r="AP35" s="234">
        <v>0</v>
      </c>
      <c r="AQ35" s="232">
        <v>0</v>
      </c>
      <c r="AR35" s="291">
        <v>0</v>
      </c>
      <c r="AS35" s="234">
        <v>0</v>
      </c>
      <c r="AT35" s="232">
        <v>0</v>
      </c>
      <c r="AU35" s="291">
        <v>0</v>
      </c>
      <c r="AV35" s="234">
        <v>0</v>
      </c>
      <c r="AW35" s="232">
        <v>0</v>
      </c>
      <c r="AX35" s="291">
        <v>0</v>
      </c>
      <c r="AY35" s="234">
        <v>0</v>
      </c>
      <c r="AZ35" s="232">
        <v>0</v>
      </c>
      <c r="BA35" s="291">
        <v>0</v>
      </c>
      <c r="BB35" s="234">
        <v>0</v>
      </c>
      <c r="BC35" s="232">
        <v>0</v>
      </c>
      <c r="BD35" s="291">
        <v>0</v>
      </c>
      <c r="BE35" s="234">
        <v>0</v>
      </c>
      <c r="BF35" s="232">
        <v>0</v>
      </c>
      <c r="BG35" s="291">
        <v>0</v>
      </c>
    </row>
    <row r="36" spans="1:59" ht="14.1" customHeight="1" x14ac:dyDescent="0.2">
      <c r="A36" s="262" t="s">
        <v>201</v>
      </c>
      <c r="B36" s="307" t="s">
        <v>564</v>
      </c>
      <c r="C36" s="244">
        <v>695367981</v>
      </c>
      <c r="D36" s="245">
        <v>519189603</v>
      </c>
      <c r="E36" s="308">
        <v>74.664007717663367</v>
      </c>
      <c r="F36" s="244">
        <v>711258091</v>
      </c>
      <c r="G36" s="245">
        <v>617239546</v>
      </c>
      <c r="H36" s="308">
        <v>86.781374273322669</v>
      </c>
      <c r="I36" s="244">
        <v>383149149</v>
      </c>
      <c r="J36" s="245">
        <v>249118516</v>
      </c>
      <c r="K36" s="308">
        <v>65.018679188035989</v>
      </c>
      <c r="L36" s="244">
        <v>236942990</v>
      </c>
      <c r="M36" s="245">
        <v>142158179</v>
      </c>
      <c r="N36" s="308">
        <v>59.996786146743567</v>
      </c>
      <c r="O36" s="244">
        <v>557341242</v>
      </c>
      <c r="P36" s="245">
        <v>434245623</v>
      </c>
      <c r="Q36" s="308">
        <v>77.913778898135092</v>
      </c>
      <c r="R36" s="244">
        <v>1278453604</v>
      </c>
      <c r="S36" s="245">
        <v>664999060</v>
      </c>
      <c r="T36" s="308">
        <v>52.015893100802742</v>
      </c>
      <c r="U36" s="244">
        <v>214204430</v>
      </c>
      <c r="V36" s="245">
        <v>225316924</v>
      </c>
      <c r="W36" s="308">
        <v>105.18779840360912</v>
      </c>
      <c r="X36" s="244">
        <v>375635878</v>
      </c>
      <c r="Y36" s="245">
        <v>225066692</v>
      </c>
      <c r="Z36" s="308">
        <v>59.916186174314269</v>
      </c>
      <c r="AA36" s="244">
        <v>487126624</v>
      </c>
      <c r="AB36" s="245">
        <v>428789685</v>
      </c>
      <c r="AC36" s="308">
        <v>88.024276209546699</v>
      </c>
      <c r="AD36" s="244">
        <v>268617839</v>
      </c>
      <c r="AE36" s="245">
        <v>288948213</v>
      </c>
      <c r="AF36" s="308">
        <v>107.56851223123718</v>
      </c>
      <c r="AG36" s="244">
        <v>1090263383</v>
      </c>
      <c r="AH36" s="245">
        <v>537389801</v>
      </c>
      <c r="AI36" s="308">
        <v>49.289906400534413</v>
      </c>
      <c r="AJ36" s="244">
        <v>1476699730.0929999</v>
      </c>
      <c r="AK36" s="245">
        <v>1427648610.138</v>
      </c>
      <c r="AL36" s="308">
        <v>96.678328101819943</v>
      </c>
      <c r="AM36" s="244">
        <v>735433174</v>
      </c>
      <c r="AN36" s="245">
        <v>460969107</v>
      </c>
      <c r="AO36" s="308">
        <v>62.679944731457006</v>
      </c>
      <c r="AP36" s="244">
        <v>734932634</v>
      </c>
      <c r="AQ36" s="245">
        <v>192403809</v>
      </c>
      <c r="AR36" s="308">
        <v>26.179788472966354</v>
      </c>
      <c r="AS36" s="244">
        <v>614023514</v>
      </c>
      <c r="AT36" s="245">
        <v>412262213</v>
      </c>
      <c r="AU36" s="308">
        <v>67.141111635017936</v>
      </c>
      <c r="AV36" s="244">
        <v>207573498.31400001</v>
      </c>
      <c r="AW36" s="245">
        <v>202214064.63499999</v>
      </c>
      <c r="AX36" s="308">
        <v>97.418054943173573</v>
      </c>
      <c r="AY36" s="244">
        <v>268025597.639</v>
      </c>
      <c r="AZ36" s="245">
        <v>258906438.79699999</v>
      </c>
      <c r="BA36" s="308">
        <v>96.59765376056265</v>
      </c>
      <c r="BB36" s="244">
        <v>552582284.14200032</v>
      </c>
      <c r="BC36" s="245">
        <v>518950647.29454899</v>
      </c>
      <c r="BD36" s="308">
        <v>93.913732341298001</v>
      </c>
      <c r="BE36" s="244">
        <v>199339953.40200001</v>
      </c>
      <c r="BF36" s="245">
        <v>253430929.14199999</v>
      </c>
      <c r="BG36" s="308">
        <v>127.13503982361082</v>
      </c>
    </row>
    <row r="37" spans="1:59" ht="14.1" customHeight="1" x14ac:dyDescent="0.2">
      <c r="A37" s="259" t="s">
        <v>267</v>
      </c>
      <c r="B37" s="275" t="s">
        <v>542</v>
      </c>
      <c r="C37" s="234">
        <v>0</v>
      </c>
      <c r="D37" s="232">
        <v>0</v>
      </c>
      <c r="E37" s="291">
        <v>0</v>
      </c>
      <c r="F37" s="234">
        <v>0</v>
      </c>
      <c r="G37" s="232">
        <v>0</v>
      </c>
      <c r="H37" s="291">
        <v>0</v>
      </c>
      <c r="I37" s="234">
        <v>0</v>
      </c>
      <c r="J37" s="232">
        <v>0</v>
      </c>
      <c r="K37" s="291">
        <v>0</v>
      </c>
      <c r="L37" s="234">
        <v>0</v>
      </c>
      <c r="M37" s="232">
        <v>0</v>
      </c>
      <c r="N37" s="291">
        <v>0</v>
      </c>
      <c r="O37" s="234">
        <v>13355317</v>
      </c>
      <c r="P37" s="232">
        <v>8569000</v>
      </c>
      <c r="Q37" s="291">
        <v>64.161711773670376</v>
      </c>
      <c r="R37" s="234">
        <v>4634000</v>
      </c>
      <c r="S37" s="232">
        <v>4634000</v>
      </c>
      <c r="T37" s="291">
        <v>100</v>
      </c>
      <c r="U37" s="234">
        <v>20900000</v>
      </c>
      <c r="V37" s="232">
        <v>15884000</v>
      </c>
      <c r="W37" s="291">
        <v>76</v>
      </c>
      <c r="X37" s="234">
        <v>0</v>
      </c>
      <c r="Y37" s="232">
        <v>0</v>
      </c>
      <c r="Z37" s="291">
        <v>0</v>
      </c>
      <c r="AA37" s="234">
        <v>23561913</v>
      </c>
      <c r="AB37" s="232">
        <v>23561913</v>
      </c>
      <c r="AC37" s="291">
        <v>100</v>
      </c>
      <c r="AD37" s="234">
        <v>8600000</v>
      </c>
      <c r="AE37" s="232">
        <v>8600000</v>
      </c>
      <c r="AF37" s="291">
        <v>100</v>
      </c>
      <c r="AG37" s="234">
        <v>22335075</v>
      </c>
      <c r="AH37" s="232">
        <v>22335075</v>
      </c>
      <c r="AI37" s="291">
        <v>100</v>
      </c>
      <c r="AJ37" s="234">
        <v>25688669</v>
      </c>
      <c r="AK37" s="232">
        <v>25688669</v>
      </c>
      <c r="AL37" s="291">
        <v>100</v>
      </c>
      <c r="AM37" s="234">
        <v>22670000</v>
      </c>
      <c r="AN37" s="232">
        <v>22670000</v>
      </c>
      <c r="AO37" s="291">
        <v>100</v>
      </c>
      <c r="AP37" s="234">
        <v>19700000</v>
      </c>
      <c r="AQ37" s="232">
        <v>19700000</v>
      </c>
      <c r="AR37" s="291">
        <v>100</v>
      </c>
      <c r="AS37" s="234">
        <v>17238424</v>
      </c>
      <c r="AT37" s="232">
        <v>17238424</v>
      </c>
      <c r="AU37" s="291">
        <v>100</v>
      </c>
      <c r="AV37" s="234">
        <v>13023460</v>
      </c>
      <c r="AW37" s="232">
        <v>8900000</v>
      </c>
      <c r="AX37" s="291">
        <v>68.338214268712008</v>
      </c>
      <c r="AY37" s="234">
        <v>20200000</v>
      </c>
      <c r="AZ37" s="232">
        <v>15400000</v>
      </c>
      <c r="BA37" s="291">
        <v>76.237623762376245</v>
      </c>
      <c r="BB37" s="234">
        <v>0</v>
      </c>
      <c r="BC37" s="232">
        <v>0</v>
      </c>
      <c r="BD37" s="291">
        <v>0</v>
      </c>
      <c r="BE37" s="234">
        <v>0</v>
      </c>
      <c r="BF37" s="232">
        <v>0</v>
      </c>
      <c r="BG37" s="291">
        <v>0</v>
      </c>
    </row>
    <row r="38" spans="1:59" ht="14.1" customHeight="1" x14ac:dyDescent="0.2">
      <c r="A38" s="259" t="s">
        <v>202</v>
      </c>
      <c r="B38" s="275" t="s">
        <v>418</v>
      </c>
      <c r="C38" s="234">
        <v>221601664</v>
      </c>
      <c r="D38" s="232">
        <v>218939646</v>
      </c>
      <c r="E38" s="291">
        <v>98.7987373596617</v>
      </c>
      <c r="F38" s="234">
        <v>36854756</v>
      </c>
      <c r="G38" s="232">
        <v>0</v>
      </c>
      <c r="H38" s="291">
        <v>0</v>
      </c>
      <c r="I38" s="234">
        <v>5</v>
      </c>
      <c r="J38" s="232">
        <v>0</v>
      </c>
      <c r="K38" s="291">
        <v>0</v>
      </c>
      <c r="L38" s="234">
        <v>0</v>
      </c>
      <c r="M38" s="232">
        <v>12863</v>
      </c>
      <c r="N38" s="291">
        <v>0</v>
      </c>
      <c r="O38" s="234">
        <v>115663575</v>
      </c>
      <c r="P38" s="232">
        <v>115677333</v>
      </c>
      <c r="Q38" s="291">
        <v>100.01189484243417</v>
      </c>
      <c r="R38" s="234">
        <v>207798000</v>
      </c>
      <c r="S38" s="232">
        <v>188649248</v>
      </c>
      <c r="T38" s="291">
        <v>90.78491997035583</v>
      </c>
      <c r="U38" s="234">
        <v>0</v>
      </c>
      <c r="V38" s="232">
        <v>0</v>
      </c>
      <c r="W38" s="291">
        <v>0</v>
      </c>
      <c r="X38" s="234">
        <v>34715000</v>
      </c>
      <c r="Y38" s="232">
        <v>31534954</v>
      </c>
      <c r="Z38" s="291">
        <v>90.839562148926973</v>
      </c>
      <c r="AA38" s="234">
        <v>2763841</v>
      </c>
      <c r="AB38" s="232">
        <v>2460091</v>
      </c>
      <c r="AC38" s="291">
        <v>89.009859829129098</v>
      </c>
      <c r="AD38" s="234">
        <v>6522432</v>
      </c>
      <c r="AE38" s="232">
        <v>3211216</v>
      </c>
      <c r="AF38" s="291">
        <v>49.233414775347597</v>
      </c>
      <c r="AG38" s="234">
        <v>3211216</v>
      </c>
      <c r="AH38" s="232">
        <v>1926729</v>
      </c>
      <c r="AI38" s="291">
        <v>59.999981315489215</v>
      </c>
      <c r="AJ38" s="234">
        <v>0</v>
      </c>
      <c r="AK38" s="232">
        <v>0</v>
      </c>
      <c r="AL38" s="291">
        <v>0</v>
      </c>
      <c r="AM38" s="234">
        <v>0</v>
      </c>
      <c r="AN38" s="232">
        <v>0</v>
      </c>
      <c r="AO38" s="291">
        <v>0</v>
      </c>
      <c r="AP38" s="234">
        <v>0</v>
      </c>
      <c r="AQ38" s="232">
        <v>0</v>
      </c>
      <c r="AR38" s="291">
        <v>0</v>
      </c>
      <c r="AS38" s="234">
        <v>0</v>
      </c>
      <c r="AT38" s="232">
        <v>0</v>
      </c>
      <c r="AU38" s="291">
        <v>0</v>
      </c>
      <c r="AV38" s="234">
        <v>0</v>
      </c>
      <c r="AW38" s="232">
        <v>0</v>
      </c>
      <c r="AX38" s="291">
        <v>0</v>
      </c>
      <c r="AY38" s="234">
        <v>0</v>
      </c>
      <c r="AZ38" s="232">
        <v>0</v>
      </c>
      <c r="BA38" s="291">
        <v>0</v>
      </c>
      <c r="BB38" s="234">
        <v>0</v>
      </c>
      <c r="BC38" s="232">
        <v>0</v>
      </c>
      <c r="BD38" s="291">
        <v>0</v>
      </c>
      <c r="BE38" s="234">
        <v>0</v>
      </c>
      <c r="BF38" s="232">
        <v>0</v>
      </c>
      <c r="BG38" s="291">
        <v>0</v>
      </c>
    </row>
    <row r="39" spans="1:59" ht="14.1" customHeight="1" x14ac:dyDescent="0.2">
      <c r="A39" s="259" t="s">
        <v>212</v>
      </c>
      <c r="B39" s="275" t="s">
        <v>567</v>
      </c>
      <c r="C39" s="234">
        <v>344979697</v>
      </c>
      <c r="D39" s="232">
        <v>162431004</v>
      </c>
      <c r="E39" s="291">
        <v>47.084221307087532</v>
      </c>
      <c r="F39" s="234">
        <v>335457687</v>
      </c>
      <c r="G39" s="232">
        <v>377976904</v>
      </c>
      <c r="H39" s="291">
        <v>112.67498663698829</v>
      </c>
      <c r="I39" s="234">
        <v>137814751</v>
      </c>
      <c r="J39" s="232">
        <v>36150404</v>
      </c>
      <c r="K39" s="291">
        <v>26.231157214803513</v>
      </c>
      <c r="L39" s="234">
        <v>119074500</v>
      </c>
      <c r="M39" s="232">
        <v>27310055</v>
      </c>
      <c r="N39" s="291">
        <v>22.935267416617329</v>
      </c>
      <c r="O39" s="234">
        <v>307988469</v>
      </c>
      <c r="P39" s="232">
        <v>168561018</v>
      </c>
      <c r="Q39" s="291">
        <v>54.729652232532125</v>
      </c>
      <c r="R39" s="234">
        <v>814650625</v>
      </c>
      <c r="S39" s="232">
        <v>179114762</v>
      </c>
      <c r="T39" s="291">
        <v>21.986696689761946</v>
      </c>
      <c r="U39" s="234">
        <v>109151760</v>
      </c>
      <c r="V39" s="232">
        <v>128132461</v>
      </c>
      <c r="W39" s="291">
        <v>117.38927617841435</v>
      </c>
      <c r="X39" s="234">
        <v>98415317</v>
      </c>
      <c r="Y39" s="232">
        <v>82831352</v>
      </c>
      <c r="Z39" s="291">
        <v>84.165102064346343</v>
      </c>
      <c r="AA39" s="234">
        <v>34467812</v>
      </c>
      <c r="AB39" s="232">
        <v>154167</v>
      </c>
      <c r="AC39" s="291">
        <v>0.44727817361891142</v>
      </c>
      <c r="AD39" s="234">
        <v>96724600</v>
      </c>
      <c r="AE39" s="232">
        <v>99267812</v>
      </c>
      <c r="AF39" s="291">
        <v>102.6293331789431</v>
      </c>
      <c r="AG39" s="234">
        <v>109238039</v>
      </c>
      <c r="AH39" s="232">
        <v>36804223</v>
      </c>
      <c r="AI39" s="291">
        <v>33.691764642534459</v>
      </c>
      <c r="AJ39" s="234">
        <v>402009904.85299999</v>
      </c>
      <c r="AK39" s="232">
        <v>298024173.82200003</v>
      </c>
      <c r="AL39" s="291">
        <v>74.133540050705051</v>
      </c>
      <c r="AM39" s="234">
        <v>44061416</v>
      </c>
      <c r="AN39" s="232">
        <v>288201</v>
      </c>
      <c r="AO39" s="291">
        <v>0.6540892830135101</v>
      </c>
      <c r="AP39" s="234">
        <v>222525087</v>
      </c>
      <c r="AQ39" s="232">
        <v>964131</v>
      </c>
      <c r="AR39" s="291">
        <v>0.43326845210940196</v>
      </c>
      <c r="AS39" s="234">
        <v>255546082</v>
      </c>
      <c r="AT39" s="232">
        <v>5152139</v>
      </c>
      <c r="AU39" s="291">
        <v>2.0161291300877782</v>
      </c>
      <c r="AV39" s="234">
        <v>0</v>
      </c>
      <c r="AW39" s="232">
        <v>0</v>
      </c>
      <c r="AX39" s="291">
        <v>0</v>
      </c>
      <c r="AY39" s="234">
        <v>1750000</v>
      </c>
      <c r="AZ39" s="232">
        <v>1750000</v>
      </c>
      <c r="BA39" s="291">
        <v>100</v>
      </c>
      <c r="BB39" s="234">
        <v>0</v>
      </c>
      <c r="BC39" s="232">
        <v>0</v>
      </c>
      <c r="BD39" s="291">
        <v>0</v>
      </c>
      <c r="BE39" s="234">
        <v>0</v>
      </c>
      <c r="BF39" s="232">
        <v>0</v>
      </c>
      <c r="BG39" s="291">
        <v>0</v>
      </c>
    </row>
    <row r="40" spans="1:59" ht="14.1" customHeight="1" x14ac:dyDescent="0.2">
      <c r="A40" s="259" t="s">
        <v>217</v>
      </c>
      <c r="B40" s="275" t="s">
        <v>563</v>
      </c>
      <c r="C40" s="234">
        <v>121125297</v>
      </c>
      <c r="D40" s="232">
        <v>131139723</v>
      </c>
      <c r="E40" s="291">
        <v>108.26782369004222</v>
      </c>
      <c r="F40" s="234">
        <v>117432100</v>
      </c>
      <c r="G40" s="232">
        <v>78117835</v>
      </c>
      <c r="H40" s="291">
        <v>66.52170488307712</v>
      </c>
      <c r="I40" s="234">
        <v>71382639</v>
      </c>
      <c r="J40" s="232">
        <v>64316968</v>
      </c>
      <c r="K40" s="291">
        <v>90.101695455669557</v>
      </c>
      <c r="L40" s="234">
        <v>36053155</v>
      </c>
      <c r="M40" s="232">
        <v>42768223</v>
      </c>
      <c r="N40" s="291">
        <v>118.62546564926149</v>
      </c>
      <c r="O40" s="234">
        <v>45577317</v>
      </c>
      <c r="P40" s="232">
        <v>72776250</v>
      </c>
      <c r="Q40" s="291">
        <v>159.67646801148913</v>
      </c>
      <c r="R40" s="234">
        <v>36192764</v>
      </c>
      <c r="S40" s="232">
        <v>58513529</v>
      </c>
      <c r="T40" s="291">
        <v>161.6718993885076</v>
      </c>
      <c r="U40" s="234">
        <v>58827069</v>
      </c>
      <c r="V40" s="232">
        <v>60969496</v>
      </c>
      <c r="W40" s="291">
        <v>103.6419067555448</v>
      </c>
      <c r="X40" s="234">
        <v>56759115</v>
      </c>
      <c r="Y40" s="232">
        <v>89651867</v>
      </c>
      <c r="Z40" s="291">
        <v>157.95148849660535</v>
      </c>
      <c r="AA40" s="234">
        <v>97136613</v>
      </c>
      <c r="AB40" s="232">
        <v>83950922</v>
      </c>
      <c r="AC40" s="291">
        <v>86.425622025754592</v>
      </c>
      <c r="AD40" s="234">
        <v>60436397</v>
      </c>
      <c r="AE40" s="232">
        <v>83342780</v>
      </c>
      <c r="AF40" s="291">
        <v>137.90163566501158</v>
      </c>
      <c r="AG40" s="234">
        <v>94770907</v>
      </c>
      <c r="AH40" s="232">
        <v>128173501</v>
      </c>
      <c r="AI40" s="291">
        <v>135.2456202619228</v>
      </c>
      <c r="AJ40" s="234">
        <v>165567099.426</v>
      </c>
      <c r="AK40" s="232">
        <v>153893601.683</v>
      </c>
      <c r="AL40" s="291">
        <v>92.949385606518135</v>
      </c>
      <c r="AM40" s="234">
        <v>70577042</v>
      </c>
      <c r="AN40" s="232">
        <v>72363272</v>
      </c>
      <c r="AO40" s="291">
        <v>102.53089382805247</v>
      </c>
      <c r="AP40" s="234">
        <v>86730512</v>
      </c>
      <c r="AQ40" s="232">
        <v>69259092</v>
      </c>
      <c r="AR40" s="291">
        <v>79.85550921225969</v>
      </c>
      <c r="AS40" s="234">
        <v>67504145</v>
      </c>
      <c r="AT40" s="232">
        <v>121347543</v>
      </c>
      <c r="AU40" s="291">
        <v>179.76309899192117</v>
      </c>
      <c r="AV40" s="234">
        <v>81709143.097000003</v>
      </c>
      <c r="AW40" s="232">
        <v>87870542.523000002</v>
      </c>
      <c r="AX40" s="291">
        <v>107.54064868687409</v>
      </c>
      <c r="AY40" s="234">
        <v>100206626.251</v>
      </c>
      <c r="AZ40" s="232">
        <v>115089666.682</v>
      </c>
      <c r="BA40" s="291">
        <v>114.8523515737578</v>
      </c>
      <c r="BB40" s="234">
        <v>286486800.43000031</v>
      </c>
      <c r="BC40" s="232">
        <v>301639972.95388901</v>
      </c>
      <c r="BD40" s="291">
        <v>105.28930914134426</v>
      </c>
      <c r="BE40" s="234">
        <v>140515400.08000001</v>
      </c>
      <c r="BF40" s="232">
        <v>200389734.55899999</v>
      </c>
      <c r="BG40" s="291">
        <v>142.61051418201248</v>
      </c>
    </row>
    <row r="41" spans="1:59" ht="14.1" customHeight="1" x14ac:dyDescent="0.2">
      <c r="A41" s="259" t="s">
        <v>218</v>
      </c>
      <c r="B41" s="276" t="s">
        <v>559</v>
      </c>
      <c r="C41" s="234">
        <v>0</v>
      </c>
      <c r="D41" s="232">
        <v>0</v>
      </c>
      <c r="E41" s="291">
        <v>0</v>
      </c>
      <c r="F41" s="234">
        <v>0</v>
      </c>
      <c r="G41" s="232">
        <v>0</v>
      </c>
      <c r="H41" s="291">
        <v>0</v>
      </c>
      <c r="I41" s="234">
        <v>0</v>
      </c>
      <c r="J41" s="232">
        <v>0</v>
      </c>
      <c r="K41" s="291">
        <v>0</v>
      </c>
      <c r="L41" s="234">
        <v>0</v>
      </c>
      <c r="M41" s="232">
        <v>0</v>
      </c>
      <c r="N41" s="291">
        <v>0</v>
      </c>
      <c r="O41" s="234">
        <v>0</v>
      </c>
      <c r="P41" s="232">
        <v>0</v>
      </c>
      <c r="Q41" s="291">
        <v>0</v>
      </c>
      <c r="R41" s="234">
        <v>0</v>
      </c>
      <c r="S41" s="232">
        <v>0</v>
      </c>
      <c r="T41" s="291">
        <v>0</v>
      </c>
      <c r="U41" s="234">
        <v>0</v>
      </c>
      <c r="V41" s="232">
        <v>0</v>
      </c>
      <c r="W41" s="291">
        <v>0</v>
      </c>
      <c r="X41" s="234">
        <v>250932</v>
      </c>
      <c r="Y41" s="232">
        <v>250932</v>
      </c>
      <c r="Z41" s="291">
        <v>100</v>
      </c>
      <c r="AA41" s="234">
        <v>553650</v>
      </c>
      <c r="AB41" s="232">
        <v>553650</v>
      </c>
      <c r="AC41" s="291">
        <v>100</v>
      </c>
      <c r="AD41" s="234">
        <v>0</v>
      </c>
      <c r="AE41" s="232">
        <v>0</v>
      </c>
      <c r="AF41" s="291">
        <v>0</v>
      </c>
      <c r="AG41" s="234">
        <v>0</v>
      </c>
      <c r="AH41" s="232">
        <v>0</v>
      </c>
      <c r="AI41" s="291">
        <v>0</v>
      </c>
      <c r="AJ41" s="234">
        <v>0</v>
      </c>
      <c r="AK41" s="232">
        <v>0</v>
      </c>
      <c r="AL41" s="291">
        <v>0</v>
      </c>
      <c r="AM41" s="234">
        <v>615225</v>
      </c>
      <c r="AN41" s="232">
        <v>0</v>
      </c>
      <c r="AO41" s="291">
        <v>0</v>
      </c>
      <c r="AP41" s="234">
        <v>597675</v>
      </c>
      <c r="AQ41" s="232">
        <v>221407</v>
      </c>
      <c r="AR41" s="291">
        <v>37.044714937047729</v>
      </c>
      <c r="AS41" s="234">
        <v>589687</v>
      </c>
      <c r="AT41" s="232">
        <v>0</v>
      </c>
      <c r="AU41" s="291">
        <v>0</v>
      </c>
      <c r="AV41" s="234">
        <v>0</v>
      </c>
      <c r="AW41" s="232">
        <v>0</v>
      </c>
      <c r="AX41" s="291">
        <v>0</v>
      </c>
      <c r="AY41" s="234">
        <v>0</v>
      </c>
      <c r="AZ41" s="232">
        <v>0</v>
      </c>
      <c r="BA41" s="291">
        <v>0</v>
      </c>
      <c r="BB41" s="234">
        <v>0</v>
      </c>
      <c r="BC41" s="232">
        <v>0</v>
      </c>
      <c r="BD41" s="291">
        <v>0</v>
      </c>
      <c r="BE41" s="234">
        <v>0</v>
      </c>
      <c r="BF41" s="232">
        <v>0</v>
      </c>
      <c r="BG41" s="291">
        <v>0</v>
      </c>
    </row>
    <row r="42" spans="1:59" ht="21" x14ac:dyDescent="0.2">
      <c r="A42" s="259" t="s">
        <v>219</v>
      </c>
      <c r="B42" s="275" t="s">
        <v>558</v>
      </c>
      <c r="C42" s="234">
        <v>2642262</v>
      </c>
      <c r="D42" s="232">
        <v>1157184</v>
      </c>
      <c r="E42" s="291">
        <v>43.795202746737452</v>
      </c>
      <c r="F42" s="234">
        <v>69025656</v>
      </c>
      <c r="G42" s="232">
        <v>66217982</v>
      </c>
      <c r="H42" s="291">
        <v>95.932419678851005</v>
      </c>
      <c r="I42" s="234">
        <v>45215825</v>
      </c>
      <c r="J42" s="232">
        <v>45215825</v>
      </c>
      <c r="K42" s="291">
        <v>100</v>
      </c>
      <c r="L42" s="234">
        <v>1</v>
      </c>
      <c r="M42" s="232">
        <v>0</v>
      </c>
      <c r="N42" s="291">
        <v>0</v>
      </c>
      <c r="O42" s="234">
        <v>0</v>
      </c>
      <c r="P42" s="232">
        <v>0</v>
      </c>
      <c r="Q42" s="291">
        <v>0</v>
      </c>
      <c r="R42" s="234">
        <v>0</v>
      </c>
      <c r="S42" s="232">
        <v>0</v>
      </c>
      <c r="T42" s="291">
        <v>0</v>
      </c>
      <c r="U42" s="234">
        <v>0</v>
      </c>
      <c r="V42" s="232">
        <v>0</v>
      </c>
      <c r="W42" s="291">
        <v>0</v>
      </c>
      <c r="X42" s="234">
        <v>0</v>
      </c>
      <c r="Y42" s="232">
        <v>0</v>
      </c>
      <c r="Z42" s="291">
        <v>0</v>
      </c>
      <c r="AA42" s="234">
        <v>0</v>
      </c>
      <c r="AB42" s="232">
        <v>0</v>
      </c>
      <c r="AC42" s="291">
        <v>0</v>
      </c>
      <c r="AD42" s="234">
        <v>0</v>
      </c>
      <c r="AE42" s="232">
        <v>0</v>
      </c>
      <c r="AF42" s="291">
        <v>0</v>
      </c>
      <c r="AG42" s="234">
        <v>0</v>
      </c>
      <c r="AH42" s="232">
        <v>0</v>
      </c>
      <c r="AI42" s="291">
        <v>0</v>
      </c>
      <c r="AJ42" s="234">
        <v>0</v>
      </c>
      <c r="AK42" s="232">
        <v>0</v>
      </c>
      <c r="AL42" s="291">
        <v>0</v>
      </c>
      <c r="AM42" s="234">
        <v>0</v>
      </c>
      <c r="AN42" s="232">
        <v>0</v>
      </c>
      <c r="AO42" s="291">
        <v>0</v>
      </c>
      <c r="AP42" s="234">
        <v>0</v>
      </c>
      <c r="AQ42" s="232">
        <v>0</v>
      </c>
      <c r="AR42" s="291">
        <v>0</v>
      </c>
      <c r="AS42" s="234">
        <v>0</v>
      </c>
      <c r="AT42" s="232">
        <v>0</v>
      </c>
      <c r="AU42" s="291">
        <v>0</v>
      </c>
      <c r="AV42" s="234">
        <v>0</v>
      </c>
      <c r="AW42" s="232">
        <v>0</v>
      </c>
      <c r="AX42" s="291">
        <v>0</v>
      </c>
      <c r="AY42" s="234">
        <v>0</v>
      </c>
      <c r="AZ42" s="232">
        <v>0</v>
      </c>
      <c r="BA42" s="291">
        <v>0</v>
      </c>
      <c r="BB42" s="234">
        <v>0</v>
      </c>
      <c r="BC42" s="232">
        <v>0</v>
      </c>
      <c r="BD42" s="291">
        <v>0</v>
      </c>
      <c r="BE42" s="234">
        <v>0</v>
      </c>
      <c r="BF42" s="232">
        <v>0</v>
      </c>
      <c r="BG42" s="291">
        <v>0</v>
      </c>
    </row>
    <row r="43" spans="1:59" ht="14.1" customHeight="1" x14ac:dyDescent="0.2">
      <c r="A43" s="259" t="s">
        <v>440</v>
      </c>
      <c r="B43" s="104" t="s">
        <v>430</v>
      </c>
      <c r="C43" s="234">
        <v>0</v>
      </c>
      <c r="D43" s="232">
        <v>0</v>
      </c>
      <c r="E43" s="291">
        <v>0</v>
      </c>
      <c r="F43" s="234">
        <v>0</v>
      </c>
      <c r="G43" s="232">
        <v>0</v>
      </c>
      <c r="H43" s="291">
        <v>0</v>
      </c>
      <c r="I43" s="234">
        <v>0</v>
      </c>
      <c r="J43" s="232">
        <v>0</v>
      </c>
      <c r="K43" s="291">
        <v>0</v>
      </c>
      <c r="L43" s="234">
        <v>0</v>
      </c>
      <c r="M43" s="232">
        <v>0</v>
      </c>
      <c r="N43" s="291">
        <v>0</v>
      </c>
      <c r="O43" s="234">
        <v>0</v>
      </c>
      <c r="P43" s="232">
        <v>0</v>
      </c>
      <c r="Q43" s="291">
        <v>0</v>
      </c>
      <c r="R43" s="234">
        <v>0</v>
      </c>
      <c r="S43" s="232">
        <v>0</v>
      </c>
      <c r="T43" s="291">
        <v>0</v>
      </c>
      <c r="U43" s="234">
        <v>0</v>
      </c>
      <c r="V43" s="232">
        <v>0</v>
      </c>
      <c r="W43" s="291">
        <v>0</v>
      </c>
      <c r="X43" s="234">
        <v>0</v>
      </c>
      <c r="Y43" s="232">
        <v>0</v>
      </c>
      <c r="Z43" s="291">
        <v>0</v>
      </c>
      <c r="AA43" s="234">
        <v>0</v>
      </c>
      <c r="AB43" s="232">
        <v>0</v>
      </c>
      <c r="AC43" s="291">
        <v>0</v>
      </c>
      <c r="AD43" s="234">
        <v>0</v>
      </c>
      <c r="AE43" s="232">
        <v>0</v>
      </c>
      <c r="AF43" s="291">
        <v>0</v>
      </c>
      <c r="AG43" s="234">
        <v>0</v>
      </c>
      <c r="AH43" s="232">
        <v>0</v>
      </c>
      <c r="AI43" s="291">
        <v>0</v>
      </c>
      <c r="AJ43" s="234">
        <v>814688567.25999999</v>
      </c>
      <c r="AK43" s="232">
        <v>876662306.39900005</v>
      </c>
      <c r="AL43" s="291">
        <v>107.60704662242078</v>
      </c>
      <c r="AM43" s="234">
        <v>506590108</v>
      </c>
      <c r="AN43" s="232">
        <v>271457469</v>
      </c>
      <c r="AO43" s="291">
        <v>53.58522890857553</v>
      </c>
      <c r="AP43" s="234">
        <v>250000000</v>
      </c>
      <c r="AQ43" s="232">
        <v>4580740</v>
      </c>
      <c r="AR43" s="291">
        <v>1.8322959999999999</v>
      </c>
      <c r="AS43" s="234">
        <v>115930746</v>
      </c>
      <c r="AT43" s="232">
        <v>112896329</v>
      </c>
      <c r="AU43" s="291">
        <v>97.3825606194236</v>
      </c>
      <c r="AV43" s="234">
        <v>0</v>
      </c>
      <c r="AW43" s="232">
        <v>1016068.92</v>
      </c>
      <c r="AX43" s="291">
        <v>0</v>
      </c>
      <c r="AY43" s="234">
        <v>0</v>
      </c>
      <c r="AZ43" s="232">
        <v>928476.30099999998</v>
      </c>
      <c r="BA43" s="291">
        <v>0</v>
      </c>
      <c r="BB43" s="234">
        <v>0</v>
      </c>
      <c r="BC43" s="232">
        <v>0</v>
      </c>
      <c r="BD43" s="291">
        <v>0</v>
      </c>
      <c r="BE43" s="234">
        <v>0</v>
      </c>
      <c r="BF43" s="232">
        <v>89964.724000000002</v>
      </c>
      <c r="BG43" s="291">
        <v>0</v>
      </c>
    </row>
    <row r="44" spans="1:59" ht="14.1" customHeight="1" thickBot="1" x14ac:dyDescent="0.25">
      <c r="A44" s="259" t="s">
        <v>221</v>
      </c>
      <c r="B44" s="275" t="s">
        <v>566</v>
      </c>
      <c r="C44" s="234">
        <v>5019061</v>
      </c>
      <c r="D44" s="232">
        <v>5522046</v>
      </c>
      <c r="E44" s="291">
        <v>110.02149605274771</v>
      </c>
      <c r="F44" s="234">
        <v>152487892</v>
      </c>
      <c r="G44" s="232">
        <v>94926825</v>
      </c>
      <c r="H44" s="291">
        <v>62.252040968603595</v>
      </c>
      <c r="I44" s="234">
        <v>128735929</v>
      </c>
      <c r="J44" s="232">
        <v>103435319</v>
      </c>
      <c r="K44" s="291">
        <v>80.346892901980766</v>
      </c>
      <c r="L44" s="234">
        <v>81815334</v>
      </c>
      <c r="M44" s="232">
        <v>72067038</v>
      </c>
      <c r="N44" s="291">
        <v>88.085001278611173</v>
      </c>
      <c r="O44" s="234">
        <v>74756564</v>
      </c>
      <c r="P44" s="232">
        <v>68662022</v>
      </c>
      <c r="Q44" s="291">
        <v>91.847482449835439</v>
      </c>
      <c r="R44" s="234">
        <v>215178215</v>
      </c>
      <c r="S44" s="232">
        <v>234087521</v>
      </c>
      <c r="T44" s="291">
        <v>108.78774182600223</v>
      </c>
      <c r="U44" s="234">
        <v>25325601</v>
      </c>
      <c r="V44" s="232">
        <v>20330967</v>
      </c>
      <c r="W44" s="291">
        <v>80.27831994984048</v>
      </c>
      <c r="X44" s="234">
        <v>185495514</v>
      </c>
      <c r="Y44" s="232">
        <v>20797587</v>
      </c>
      <c r="Z44" s="291">
        <v>11.21190833757845</v>
      </c>
      <c r="AA44" s="234">
        <v>328642795</v>
      </c>
      <c r="AB44" s="232">
        <v>318108942</v>
      </c>
      <c r="AC44" s="291">
        <v>96.794740928368753</v>
      </c>
      <c r="AD44" s="234">
        <v>96334410</v>
      </c>
      <c r="AE44" s="232">
        <v>94526405</v>
      </c>
      <c r="AF44" s="291">
        <v>98.123199176701249</v>
      </c>
      <c r="AG44" s="234">
        <v>860708146</v>
      </c>
      <c r="AH44" s="232">
        <v>348150273</v>
      </c>
      <c r="AI44" s="291">
        <v>40.449282909424213</v>
      </c>
      <c r="AJ44" s="234">
        <v>68745489.554000005</v>
      </c>
      <c r="AK44" s="232">
        <v>73379859.233999997</v>
      </c>
      <c r="AL44" s="291">
        <v>106.74134362860224</v>
      </c>
      <c r="AM44" s="234">
        <v>90919383</v>
      </c>
      <c r="AN44" s="232">
        <v>94190165</v>
      </c>
      <c r="AO44" s="291">
        <v>103.59745292156239</v>
      </c>
      <c r="AP44" s="234">
        <v>155379360</v>
      </c>
      <c r="AQ44" s="232">
        <v>97678439</v>
      </c>
      <c r="AR44" s="291">
        <v>62.864487921690504</v>
      </c>
      <c r="AS44" s="234">
        <v>157214430</v>
      </c>
      <c r="AT44" s="232">
        <v>155627778</v>
      </c>
      <c r="AU44" s="291">
        <v>98.99077203027737</v>
      </c>
      <c r="AV44" s="234">
        <v>112840895.21699999</v>
      </c>
      <c r="AW44" s="232">
        <v>104427453.192</v>
      </c>
      <c r="AX44" s="291">
        <v>92.543977953364845</v>
      </c>
      <c r="AY44" s="234">
        <v>145868971.38800001</v>
      </c>
      <c r="AZ44" s="232">
        <v>125738295.814</v>
      </c>
      <c r="BA44" s="291">
        <v>86.199480682938386</v>
      </c>
      <c r="BB44" s="234">
        <v>266095483.71200001</v>
      </c>
      <c r="BC44" s="232">
        <v>217310674.34066001</v>
      </c>
      <c r="BD44" s="291">
        <v>81.666427144573149</v>
      </c>
      <c r="BE44" s="234">
        <v>58824553.321999997</v>
      </c>
      <c r="BF44" s="232">
        <v>52951229.858999997</v>
      </c>
      <c r="BG44" s="291">
        <v>90.015523907423514</v>
      </c>
    </row>
    <row r="45" spans="1:59" s="169" customFormat="1" ht="14.1" customHeight="1" thickBot="1" x14ac:dyDescent="0.25">
      <c r="A45" s="285" t="s">
        <v>222</v>
      </c>
      <c r="B45" s="293" t="s">
        <v>223</v>
      </c>
      <c r="C45" s="287">
        <v>1791951829</v>
      </c>
      <c r="D45" s="288">
        <v>1475687717</v>
      </c>
      <c r="E45" s="294">
        <v>82.350858606701976</v>
      </c>
      <c r="F45" s="287">
        <v>2248961951</v>
      </c>
      <c r="G45" s="288">
        <v>1912742243</v>
      </c>
      <c r="H45" s="294">
        <v>85.05000460988235</v>
      </c>
      <c r="I45" s="287">
        <v>2159707743</v>
      </c>
      <c r="J45" s="288">
        <v>1918799221</v>
      </c>
      <c r="K45" s="294">
        <v>88.845318410288257</v>
      </c>
      <c r="L45" s="287">
        <v>2825647231</v>
      </c>
      <c r="M45" s="288">
        <v>2482486945</v>
      </c>
      <c r="N45" s="294">
        <v>87.855515641329546</v>
      </c>
      <c r="O45" s="287">
        <v>3213949679</v>
      </c>
      <c r="P45" s="288">
        <v>2915226762</v>
      </c>
      <c r="Q45" s="294">
        <v>90.705426442988184</v>
      </c>
      <c r="R45" s="287">
        <v>4451257911</v>
      </c>
      <c r="S45" s="288">
        <v>3513717582</v>
      </c>
      <c r="T45" s="294">
        <v>78.937631839234939</v>
      </c>
      <c r="U45" s="287">
        <v>2250534778</v>
      </c>
      <c r="V45" s="288">
        <v>1972808614</v>
      </c>
      <c r="W45" s="294">
        <v>87.659548000995173</v>
      </c>
      <c r="X45" s="287">
        <v>2629383515</v>
      </c>
      <c r="Y45" s="288">
        <v>2348205197</v>
      </c>
      <c r="Z45" s="294">
        <v>89.306302545979108</v>
      </c>
      <c r="AA45" s="287">
        <v>3105064877</v>
      </c>
      <c r="AB45" s="288">
        <v>2751513033</v>
      </c>
      <c r="AC45" s="294">
        <v>88.613705091354205</v>
      </c>
      <c r="AD45" s="287">
        <v>2950503454</v>
      </c>
      <c r="AE45" s="288">
        <v>2855801159</v>
      </c>
      <c r="AF45" s="294">
        <v>96.790300486799566</v>
      </c>
      <c r="AG45" s="287">
        <v>3731565434</v>
      </c>
      <c r="AH45" s="288">
        <v>3119150515</v>
      </c>
      <c r="AI45" s="294">
        <v>83.5882572654359</v>
      </c>
      <c r="AJ45" s="287">
        <v>4223994843.5189996</v>
      </c>
      <c r="AK45" s="288">
        <v>4095005994.9070001</v>
      </c>
      <c r="AL45" s="294">
        <v>96.946283000086737</v>
      </c>
      <c r="AM45" s="287">
        <v>3665756657</v>
      </c>
      <c r="AN45" s="288">
        <v>3161952897</v>
      </c>
      <c r="AO45" s="294">
        <v>86.256486528150916</v>
      </c>
      <c r="AP45" s="287">
        <v>3919295464</v>
      </c>
      <c r="AQ45" s="288">
        <v>3158989018</v>
      </c>
      <c r="AR45" s="294">
        <v>80.600940832768003</v>
      </c>
      <c r="AS45" s="287">
        <v>4144479020</v>
      </c>
      <c r="AT45" s="288">
        <v>3583181623</v>
      </c>
      <c r="AU45" s="294">
        <v>86.456744157918308</v>
      </c>
      <c r="AV45" s="287">
        <v>4786535595.427001</v>
      </c>
      <c r="AW45" s="288">
        <v>4521942234.4790001</v>
      </c>
      <c r="AX45" s="294">
        <v>94.472132178421688</v>
      </c>
      <c r="AY45" s="287">
        <v>4896496346.4560003</v>
      </c>
      <c r="AZ45" s="288">
        <v>4441403283.4659996</v>
      </c>
      <c r="BA45" s="294">
        <v>90.705740783011322</v>
      </c>
      <c r="BB45" s="287">
        <v>6510827286.8800001</v>
      </c>
      <c r="BC45" s="288">
        <v>5041172336.0352097</v>
      </c>
      <c r="BD45" s="294">
        <v>77.427523629657642</v>
      </c>
      <c r="BE45" s="287">
        <v>5014551034.2220001</v>
      </c>
      <c r="BF45" s="288">
        <v>4941545985.6280003</v>
      </c>
      <c r="BG45" s="294">
        <v>98.544135893806356</v>
      </c>
    </row>
    <row r="46" spans="1:59" ht="14.1" customHeight="1" x14ac:dyDescent="0.2">
      <c r="I46" s="96"/>
      <c r="O46" s="95"/>
      <c r="P46" s="95"/>
      <c r="Q46" s="172"/>
      <c r="R46" s="95"/>
      <c r="S46" s="95"/>
      <c r="U46" s="95"/>
      <c r="V46" s="95"/>
      <c r="W46" s="172"/>
      <c r="X46" s="95"/>
    </row>
    <row r="47" spans="1:59" s="162" customFormat="1" ht="14.1" customHeight="1" x14ac:dyDescent="0.2">
      <c r="AZ47" s="403">
        <v>4441403283.4659996</v>
      </c>
      <c r="BA47" s="403"/>
      <c r="BB47" s="403"/>
      <c r="BC47" s="403">
        <v>5041172336.0352097</v>
      </c>
      <c r="BD47" s="403"/>
      <c r="BE47" s="403"/>
      <c r="BF47" s="403">
        <v>4941545985.6280003</v>
      </c>
    </row>
    <row r="48" spans="1:59" ht="14.1" customHeight="1" x14ac:dyDescent="0.2">
      <c r="A48" s="94" t="s">
        <v>512</v>
      </c>
      <c r="O48" s="95"/>
      <c r="P48" s="95"/>
      <c r="R48" s="95"/>
      <c r="S48" s="95"/>
      <c r="U48" s="95"/>
      <c r="V48" s="95"/>
      <c r="AZ48" s="405"/>
      <c r="BA48" s="405"/>
      <c r="BB48" s="405"/>
      <c r="BC48" s="405"/>
      <c r="BD48" s="405"/>
      <c r="BE48" s="405"/>
      <c r="BF48" s="405"/>
    </row>
    <row r="49" spans="1:58" ht="14.1" customHeight="1" x14ac:dyDescent="0.2">
      <c r="A49" s="94" t="s">
        <v>511</v>
      </c>
      <c r="O49" s="95"/>
      <c r="P49" s="95"/>
      <c r="R49" s="95"/>
      <c r="S49" s="95"/>
      <c r="U49" s="95"/>
      <c r="V49" s="95"/>
      <c r="AY49" s="327"/>
      <c r="AZ49" s="403">
        <v>0</v>
      </c>
      <c r="BA49" s="405"/>
      <c r="BB49" s="403"/>
      <c r="BC49" s="406">
        <v>0</v>
      </c>
      <c r="BD49" s="405"/>
      <c r="BE49" s="405"/>
      <c r="BF49" s="407">
        <v>0</v>
      </c>
    </row>
    <row r="50" spans="1:58" ht="14.1" customHeight="1" x14ac:dyDescent="0.2">
      <c r="O50" s="95"/>
      <c r="P50" s="95"/>
      <c r="R50" s="95"/>
      <c r="S50" s="95"/>
      <c r="U50" s="95"/>
      <c r="V50" s="95"/>
    </row>
    <row r="51" spans="1:58" ht="14.1" customHeight="1" x14ac:dyDescent="0.2">
      <c r="O51" s="95"/>
      <c r="P51" s="95"/>
      <c r="R51" s="95"/>
      <c r="S51" s="95"/>
      <c r="U51" s="95"/>
      <c r="V51" s="95"/>
      <c r="AZ51" s="162"/>
      <c r="BB51" s="95"/>
      <c r="BC51" s="95"/>
    </row>
    <row r="52" spans="1:58" ht="14.1" customHeight="1" x14ac:dyDescent="0.2">
      <c r="O52" s="95"/>
      <c r="P52" s="95"/>
      <c r="R52" s="95"/>
      <c r="S52" s="95"/>
      <c r="U52" s="95"/>
      <c r="V52" s="95"/>
      <c r="AZ52" s="326"/>
    </row>
    <row r="53" spans="1:58" ht="14.1" customHeight="1" x14ac:dyDescent="0.2">
      <c r="O53" s="95"/>
      <c r="P53" s="95"/>
      <c r="R53" s="95"/>
      <c r="S53" s="95"/>
      <c r="U53" s="95"/>
      <c r="V53" s="95"/>
      <c r="AZ53" s="326"/>
    </row>
    <row r="54" spans="1:58" ht="14.1" customHeight="1" x14ac:dyDescent="0.2">
      <c r="O54" s="95"/>
      <c r="P54" s="95"/>
      <c r="R54" s="95"/>
      <c r="S54" s="95"/>
      <c r="U54" s="95"/>
      <c r="V54" s="95"/>
    </row>
    <row r="55" spans="1:58" ht="14.1" customHeight="1" x14ac:dyDescent="0.2">
      <c r="O55" s="95"/>
      <c r="P55" s="95"/>
      <c r="R55" s="95"/>
      <c r="S55" s="95"/>
      <c r="U55" s="95"/>
      <c r="V55" s="95"/>
    </row>
    <row r="56" spans="1:58" ht="14.1" customHeight="1" x14ac:dyDescent="0.2">
      <c r="O56" s="95"/>
      <c r="P56" s="95"/>
      <c r="R56" s="95"/>
      <c r="S56" s="95"/>
      <c r="U56" s="95"/>
      <c r="V56" s="95"/>
    </row>
    <row r="57" spans="1:58" ht="14.1" customHeight="1" x14ac:dyDescent="0.2">
      <c r="O57" s="95"/>
      <c r="P57" s="95"/>
      <c r="R57" s="95"/>
      <c r="S57" s="95"/>
      <c r="U57" s="95"/>
      <c r="V57" s="95"/>
    </row>
    <row r="58" spans="1:58" ht="14.1" customHeight="1" x14ac:dyDescent="0.2">
      <c r="O58" s="95"/>
      <c r="P58" s="95"/>
      <c r="R58" s="95"/>
      <c r="S58" s="95"/>
      <c r="U58" s="95"/>
      <c r="V58" s="95"/>
    </row>
    <row r="59" spans="1:58" ht="14.1" customHeight="1" x14ac:dyDescent="0.2">
      <c r="O59" s="95"/>
      <c r="P59" s="95"/>
      <c r="R59" s="95"/>
      <c r="S59" s="95"/>
      <c r="U59" s="95"/>
      <c r="V59" s="95"/>
    </row>
  </sheetData>
  <mergeCells count="44">
    <mergeCell ref="BB7:BD7"/>
    <mergeCell ref="BB8:BD8"/>
    <mergeCell ref="BE7:BG7"/>
    <mergeCell ref="BE8:BG8"/>
    <mergeCell ref="L8:N8"/>
    <mergeCell ref="AG8:AI8"/>
    <mergeCell ref="AD7:AF7"/>
    <mergeCell ref="AD8:AF8"/>
    <mergeCell ref="O8:Q8"/>
    <mergeCell ref="R8:T8"/>
    <mergeCell ref="X7:Z7"/>
    <mergeCell ref="AA7:AC7"/>
    <mergeCell ref="AA8:AC8"/>
    <mergeCell ref="X8:Z8"/>
    <mergeCell ref="U8:W8"/>
    <mergeCell ref="L7:N7"/>
    <mergeCell ref="A7:B8"/>
    <mergeCell ref="C7:E7"/>
    <mergeCell ref="F7:H7"/>
    <mergeCell ref="I7:K7"/>
    <mergeCell ref="F8:H8"/>
    <mergeCell ref="C8:E8"/>
    <mergeCell ref="I8:K8"/>
    <mergeCell ref="A1:B6"/>
    <mergeCell ref="AM2:BG2"/>
    <mergeCell ref="AM3:BG3"/>
    <mergeCell ref="BH4:BJ4"/>
    <mergeCell ref="BH6:CE6"/>
    <mergeCell ref="O7:Q7"/>
    <mergeCell ref="R7:T7"/>
    <mergeCell ref="U7:W7"/>
    <mergeCell ref="AG7:AI7"/>
    <mergeCell ref="AJ8:AL8"/>
    <mergeCell ref="AM7:AO7"/>
    <mergeCell ref="AM8:AO8"/>
    <mergeCell ref="AS7:AU7"/>
    <mergeCell ref="AS8:AU8"/>
    <mergeCell ref="AJ7:AL7"/>
    <mergeCell ref="AY8:BA8"/>
    <mergeCell ref="AV7:AX7"/>
    <mergeCell ref="AV8:AX8"/>
    <mergeCell ref="AP7:AR7"/>
    <mergeCell ref="AP8:AR8"/>
    <mergeCell ref="AY7:BA7"/>
  </mergeCells>
  <phoneticPr fontId="7" type="noConversion"/>
  <printOptions horizontalCentered="1" verticalCentered="1"/>
  <pageMargins left="0.39370078740157483" right="0.35433070866141736" top="0.76" bottom="0.62" header="0.24" footer="0.37"/>
  <pageSetup scale="80" orientation="landscape" r:id="rId1"/>
  <headerFooter alignWithMargins="0">
    <oddHeader>&amp;C&amp;"Arial,Negrita"EMPRESAS INDUSTRIALES Y COMERCIALES
PRESUPUESTO Y EJECUCIÓN DE INGRESOS POR CUENTAS
A DICIEMBRE 31 DE LOS AÑOS 1998 A 2008&amp;"Arial,Normal"
 MILES DE PESOS CORRIENTES</oddHeader>
    <oddFooter>&amp;LFUENTE: Ejecución Presupuestal
&amp;C&amp;P/&amp;N&amp;R&amp;8&amp;Z&amp;F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BG38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6.28515625" style="94" customWidth="1"/>
    <col min="2" max="2" width="45.140625" style="94" customWidth="1"/>
    <col min="3" max="4" width="13.5703125" style="94" hidden="1" customWidth="1" outlineLevel="1"/>
    <col min="5" max="5" width="8.42578125" style="94" hidden="1" customWidth="1" outlineLevel="1"/>
    <col min="6" max="7" width="13.5703125" style="94" hidden="1" customWidth="1" outlineLevel="1"/>
    <col min="8" max="8" width="8.140625" style="94" hidden="1" customWidth="1" outlineLevel="1"/>
    <col min="9" max="10" width="13.5703125" style="94" hidden="1" customWidth="1" outlineLevel="1"/>
    <col min="11" max="11" width="8.140625" style="94" hidden="1" customWidth="1" outlineLevel="1"/>
    <col min="12" max="13" width="13.5703125" style="94" hidden="1" customWidth="1" outlineLevel="1"/>
    <col min="14" max="14" width="8.140625" style="94" hidden="1" customWidth="1" outlineLevel="1"/>
    <col min="15" max="16" width="13.5703125" style="94" hidden="1" customWidth="1" outlineLevel="1"/>
    <col min="17" max="17" width="8.140625" style="94" hidden="1" customWidth="1" outlineLevel="1"/>
    <col min="18" max="19" width="13.5703125" style="94" hidden="1" customWidth="1" outlineLevel="1"/>
    <col min="20" max="20" width="8.140625" style="94" hidden="1" customWidth="1" outlineLevel="1"/>
    <col min="21" max="22" width="13.5703125" style="94" hidden="1" customWidth="1" outlineLevel="1"/>
    <col min="23" max="23" width="8.140625" style="94" hidden="1" customWidth="1" outlineLevel="1"/>
    <col min="24" max="25" width="13.5703125" style="94" hidden="1" customWidth="1" outlineLevel="1"/>
    <col min="26" max="26" width="8.140625" style="94" hidden="1" customWidth="1" outlineLevel="1"/>
    <col min="27" max="28" width="13.5703125" style="94" hidden="1" customWidth="1" outlineLevel="1"/>
    <col min="29" max="29" width="8.140625" style="94" hidden="1" customWidth="1" outlineLevel="1"/>
    <col min="30" max="31" width="13.5703125" style="94" hidden="1" customWidth="1" outlineLevel="1"/>
    <col min="32" max="32" width="8.140625" style="94" hidden="1" customWidth="1" outlineLevel="1"/>
    <col min="33" max="33" width="15.28515625" style="94" hidden="1" customWidth="1" outlineLevel="1"/>
    <col min="34" max="34" width="13.5703125" style="94" hidden="1" customWidth="1" outlineLevel="1"/>
    <col min="35" max="35" width="8.140625" style="94" hidden="1" customWidth="1" outlineLevel="1"/>
    <col min="36" max="36" width="15.28515625" style="94" hidden="1" customWidth="1" outlineLevel="1"/>
    <col min="37" max="37" width="13.5703125" style="94" hidden="1" customWidth="1" outlineLevel="1"/>
    <col min="38" max="38" width="8.140625" style="94" hidden="1" customWidth="1" outlineLevel="1"/>
    <col min="39" max="39" width="15.28515625" style="94" bestFit="1" customWidth="1" collapsed="1"/>
    <col min="40" max="40" width="15.28515625" style="94" bestFit="1" customWidth="1"/>
    <col min="41" max="41" width="8.140625" style="94" bestFit="1" customWidth="1"/>
    <col min="42" max="43" width="15.28515625" style="94" bestFit="1" customWidth="1"/>
    <col min="44" max="44" width="8.140625" style="94" bestFit="1" customWidth="1"/>
    <col min="45" max="46" width="15.28515625" style="94" bestFit="1" customWidth="1"/>
    <col min="47" max="47" width="8.140625" style="94" bestFit="1" customWidth="1"/>
    <col min="48" max="49" width="15.28515625" style="94" bestFit="1" customWidth="1"/>
    <col min="50" max="50" width="8.140625" style="94" bestFit="1" customWidth="1"/>
    <col min="51" max="52" width="15.28515625" style="94" bestFit="1" customWidth="1"/>
    <col min="53" max="53" width="8.140625" style="94" bestFit="1" customWidth="1"/>
    <col min="54" max="55" width="15.28515625" style="94" bestFit="1" customWidth="1"/>
    <col min="56" max="56" width="8.140625" style="94" bestFit="1" customWidth="1"/>
    <col min="57" max="58" width="15.28515625" style="94" bestFit="1" customWidth="1"/>
    <col min="59" max="59" width="8.140625" style="94" bestFit="1" customWidth="1"/>
    <col min="60" max="16384" width="11.42578125" style="94"/>
  </cols>
  <sheetData>
    <row r="1" spans="1:59" ht="14.1" customHeight="1" x14ac:dyDescent="0.2">
      <c r="A1" s="453"/>
      <c r="B1" s="453"/>
    </row>
    <row r="2" spans="1:59" ht="46.5" customHeight="1" x14ac:dyDescent="0.2">
      <c r="A2" s="453"/>
      <c r="B2" s="453"/>
      <c r="AM2" s="463" t="s">
        <v>585</v>
      </c>
      <c r="AN2" s="463"/>
      <c r="AO2" s="463"/>
      <c r="AP2" s="463"/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</row>
    <row r="3" spans="1:59" ht="27" customHeight="1" x14ac:dyDescent="0.2">
      <c r="A3" s="453"/>
      <c r="B3" s="453"/>
      <c r="AM3" s="449" t="s">
        <v>593</v>
      </c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</row>
    <row r="4" spans="1:59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</row>
    <row r="5" spans="1:59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</row>
    <row r="6" spans="1:59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</row>
    <row r="7" spans="1:59" ht="14.1" customHeight="1" thickBot="1" x14ac:dyDescent="0.25">
      <c r="A7" s="467" t="s">
        <v>504</v>
      </c>
      <c r="B7" s="469"/>
      <c r="C7" s="467">
        <v>1998</v>
      </c>
      <c r="D7" s="468"/>
      <c r="E7" s="469"/>
      <c r="F7" s="467">
        <v>1999</v>
      </c>
      <c r="G7" s="468"/>
      <c r="H7" s="469"/>
      <c r="I7" s="467">
        <v>2000</v>
      </c>
      <c r="J7" s="468"/>
      <c r="K7" s="469"/>
      <c r="L7" s="467">
        <v>2001</v>
      </c>
      <c r="M7" s="468"/>
      <c r="N7" s="469"/>
      <c r="O7" s="467">
        <v>2002</v>
      </c>
      <c r="P7" s="468"/>
      <c r="Q7" s="469"/>
      <c r="R7" s="467">
        <v>2003</v>
      </c>
      <c r="S7" s="468"/>
      <c r="T7" s="469"/>
      <c r="U7" s="467">
        <v>2004</v>
      </c>
      <c r="V7" s="468"/>
      <c r="W7" s="469"/>
      <c r="X7" s="467">
        <v>2005</v>
      </c>
      <c r="Y7" s="468"/>
      <c r="Z7" s="469"/>
      <c r="AA7" s="467">
        <v>2006</v>
      </c>
      <c r="AB7" s="468"/>
      <c r="AC7" s="469"/>
      <c r="AD7" s="467">
        <v>2007</v>
      </c>
      <c r="AE7" s="468"/>
      <c r="AF7" s="469"/>
      <c r="AG7" s="467">
        <v>2008</v>
      </c>
      <c r="AH7" s="468"/>
      <c r="AI7" s="469"/>
      <c r="AJ7" s="467">
        <v>2009</v>
      </c>
      <c r="AK7" s="468"/>
      <c r="AL7" s="469"/>
      <c r="AM7" s="467">
        <v>2010</v>
      </c>
      <c r="AN7" s="468"/>
      <c r="AO7" s="469"/>
      <c r="AP7" s="467">
        <v>2011</v>
      </c>
      <c r="AQ7" s="468"/>
      <c r="AR7" s="469"/>
      <c r="AS7" s="467">
        <v>2012</v>
      </c>
      <c r="AT7" s="468"/>
      <c r="AU7" s="469"/>
      <c r="AV7" s="467">
        <v>2013</v>
      </c>
      <c r="AW7" s="468"/>
      <c r="AX7" s="469"/>
      <c r="AY7" s="467">
        <v>2014</v>
      </c>
      <c r="AZ7" s="468"/>
      <c r="BA7" s="469"/>
      <c r="BB7" s="467">
        <v>2015</v>
      </c>
      <c r="BC7" s="468"/>
      <c r="BD7" s="469"/>
      <c r="BE7" s="467">
        <v>2016</v>
      </c>
      <c r="BF7" s="468"/>
      <c r="BG7" s="469"/>
    </row>
    <row r="8" spans="1:59" ht="14.1" customHeight="1" thickBot="1" x14ac:dyDescent="0.25">
      <c r="A8" s="472"/>
      <c r="B8" s="474"/>
      <c r="C8" s="427" t="s">
        <v>488</v>
      </c>
      <c r="D8" s="428"/>
      <c r="E8" s="429"/>
      <c r="F8" s="427" t="s">
        <v>488</v>
      </c>
      <c r="G8" s="428"/>
      <c r="H8" s="429"/>
      <c r="I8" s="427" t="s">
        <v>488</v>
      </c>
      <c r="J8" s="428"/>
      <c r="K8" s="429"/>
      <c r="L8" s="427" t="s">
        <v>488</v>
      </c>
      <c r="M8" s="428"/>
      <c r="N8" s="429"/>
      <c r="O8" s="427" t="s">
        <v>488</v>
      </c>
      <c r="P8" s="428"/>
      <c r="Q8" s="429"/>
      <c r="R8" s="427" t="s">
        <v>488</v>
      </c>
      <c r="S8" s="428"/>
      <c r="T8" s="429"/>
      <c r="U8" s="427" t="s">
        <v>488</v>
      </c>
      <c r="V8" s="428"/>
      <c r="W8" s="429"/>
      <c r="X8" s="427" t="s">
        <v>488</v>
      </c>
      <c r="Y8" s="428"/>
      <c r="Z8" s="429"/>
      <c r="AA8" s="427" t="s">
        <v>488</v>
      </c>
      <c r="AB8" s="428"/>
      <c r="AC8" s="429"/>
      <c r="AD8" s="427" t="s">
        <v>488</v>
      </c>
      <c r="AE8" s="428"/>
      <c r="AF8" s="429"/>
      <c r="AG8" s="427" t="s">
        <v>488</v>
      </c>
      <c r="AH8" s="428"/>
      <c r="AI8" s="429"/>
      <c r="AJ8" s="427" t="s">
        <v>488</v>
      </c>
      <c r="AK8" s="428"/>
      <c r="AL8" s="429"/>
      <c r="AM8" s="427" t="s">
        <v>488</v>
      </c>
      <c r="AN8" s="428"/>
      <c r="AO8" s="429"/>
      <c r="AP8" s="427" t="s">
        <v>488</v>
      </c>
      <c r="AQ8" s="428"/>
      <c r="AR8" s="429"/>
      <c r="AS8" s="427" t="s">
        <v>488</v>
      </c>
      <c r="AT8" s="428"/>
      <c r="AU8" s="429"/>
      <c r="AV8" s="427" t="s">
        <v>488</v>
      </c>
      <c r="AW8" s="428"/>
      <c r="AX8" s="429"/>
      <c r="AY8" s="427" t="s">
        <v>488</v>
      </c>
      <c r="AZ8" s="428"/>
      <c r="BA8" s="429"/>
      <c r="BB8" s="427" t="s">
        <v>488</v>
      </c>
      <c r="BC8" s="428"/>
      <c r="BD8" s="429"/>
      <c r="BE8" s="427" t="s">
        <v>488</v>
      </c>
      <c r="BF8" s="428"/>
      <c r="BG8" s="429"/>
    </row>
    <row r="9" spans="1:59" ht="14.1" customHeight="1" thickBot="1" x14ac:dyDescent="0.25">
      <c r="A9" s="292" t="s">
        <v>517</v>
      </c>
      <c r="B9" s="292" t="s">
        <v>269</v>
      </c>
      <c r="C9" s="290" t="s">
        <v>518</v>
      </c>
      <c r="D9" s="217" t="s">
        <v>487</v>
      </c>
      <c r="E9" s="218" t="s">
        <v>489</v>
      </c>
      <c r="F9" s="290" t="s">
        <v>518</v>
      </c>
      <c r="G9" s="217" t="s">
        <v>487</v>
      </c>
      <c r="H9" s="218" t="s">
        <v>489</v>
      </c>
      <c r="I9" s="290" t="s">
        <v>518</v>
      </c>
      <c r="J9" s="217" t="s">
        <v>487</v>
      </c>
      <c r="K9" s="218" t="s">
        <v>489</v>
      </c>
      <c r="L9" s="290" t="s">
        <v>518</v>
      </c>
      <c r="M9" s="217" t="s">
        <v>487</v>
      </c>
      <c r="N9" s="218" t="s">
        <v>489</v>
      </c>
      <c r="O9" s="290" t="s">
        <v>518</v>
      </c>
      <c r="P9" s="217" t="s">
        <v>487</v>
      </c>
      <c r="Q9" s="218" t="s">
        <v>489</v>
      </c>
      <c r="R9" s="290" t="s">
        <v>518</v>
      </c>
      <c r="S9" s="217" t="s">
        <v>487</v>
      </c>
      <c r="T9" s="218" t="s">
        <v>489</v>
      </c>
      <c r="U9" s="290" t="s">
        <v>518</v>
      </c>
      <c r="V9" s="217" t="s">
        <v>487</v>
      </c>
      <c r="W9" s="218" t="s">
        <v>489</v>
      </c>
      <c r="X9" s="290" t="s">
        <v>518</v>
      </c>
      <c r="Y9" s="217" t="s">
        <v>487</v>
      </c>
      <c r="Z9" s="218" t="s">
        <v>489</v>
      </c>
      <c r="AA9" s="290" t="s">
        <v>518</v>
      </c>
      <c r="AB9" s="217" t="s">
        <v>487</v>
      </c>
      <c r="AC9" s="218" t="s">
        <v>489</v>
      </c>
      <c r="AD9" s="290" t="s">
        <v>518</v>
      </c>
      <c r="AE9" s="217" t="s">
        <v>487</v>
      </c>
      <c r="AF9" s="218" t="s">
        <v>489</v>
      </c>
      <c r="AG9" s="290" t="s">
        <v>518</v>
      </c>
      <c r="AH9" s="217" t="s">
        <v>487</v>
      </c>
      <c r="AI9" s="218" t="s">
        <v>489</v>
      </c>
      <c r="AJ9" s="290" t="s">
        <v>518</v>
      </c>
      <c r="AK9" s="217" t="s">
        <v>487</v>
      </c>
      <c r="AL9" s="218" t="s">
        <v>489</v>
      </c>
      <c r="AM9" s="290" t="s">
        <v>518</v>
      </c>
      <c r="AN9" s="217" t="s">
        <v>487</v>
      </c>
      <c r="AO9" s="218" t="s">
        <v>489</v>
      </c>
      <c r="AP9" s="290" t="s">
        <v>518</v>
      </c>
      <c r="AQ9" s="217" t="s">
        <v>487</v>
      </c>
      <c r="AR9" s="218" t="s">
        <v>489</v>
      </c>
      <c r="AS9" s="290" t="s">
        <v>518</v>
      </c>
      <c r="AT9" s="217" t="s">
        <v>487</v>
      </c>
      <c r="AU9" s="218" t="s">
        <v>489</v>
      </c>
      <c r="AV9" s="290" t="s">
        <v>518</v>
      </c>
      <c r="AW9" s="217" t="s">
        <v>487</v>
      </c>
      <c r="AX9" s="218" t="s">
        <v>489</v>
      </c>
      <c r="AY9" s="290" t="s">
        <v>518</v>
      </c>
      <c r="AZ9" s="217" t="s">
        <v>487</v>
      </c>
      <c r="BA9" s="218" t="s">
        <v>489</v>
      </c>
      <c r="BB9" s="290" t="s">
        <v>518</v>
      </c>
      <c r="BC9" s="217" t="s">
        <v>487</v>
      </c>
      <c r="BD9" s="218" t="s">
        <v>489</v>
      </c>
      <c r="BE9" s="290" t="s">
        <v>518</v>
      </c>
      <c r="BF9" s="217" t="s">
        <v>487</v>
      </c>
      <c r="BG9" s="218" t="s">
        <v>489</v>
      </c>
    </row>
    <row r="10" spans="1:59" ht="14.1" customHeight="1" x14ac:dyDescent="0.2">
      <c r="A10" s="309"/>
      <c r="B10" s="310" t="s">
        <v>261</v>
      </c>
      <c r="C10" s="313">
        <v>0</v>
      </c>
      <c r="D10" s="314">
        <v>0</v>
      </c>
      <c r="E10" s="228">
        <v>0</v>
      </c>
      <c r="F10" s="313">
        <v>0</v>
      </c>
      <c r="G10" s="314">
        <v>0</v>
      </c>
      <c r="H10" s="228">
        <v>0</v>
      </c>
      <c r="I10" s="313">
        <v>0</v>
      </c>
      <c r="J10" s="314">
        <v>0</v>
      </c>
      <c r="K10" s="228">
        <v>0</v>
      </c>
      <c r="L10" s="313">
        <v>11787144</v>
      </c>
      <c r="M10" s="314">
        <v>11759024</v>
      </c>
      <c r="N10" s="228">
        <v>99.761435000709241</v>
      </c>
      <c r="O10" s="313">
        <v>5003385.0999999996</v>
      </c>
      <c r="P10" s="314">
        <v>6110927</v>
      </c>
      <c r="Q10" s="228">
        <v>122.13585158575941</v>
      </c>
      <c r="R10" s="313">
        <v>10585896</v>
      </c>
      <c r="S10" s="314">
        <v>10748469</v>
      </c>
      <c r="T10" s="228">
        <v>101.53575096524659</v>
      </c>
      <c r="U10" s="313">
        <v>24189576</v>
      </c>
      <c r="V10" s="314">
        <v>24189936</v>
      </c>
      <c r="W10" s="228">
        <v>100.00148824435782</v>
      </c>
      <c r="X10" s="313">
        <v>27900341</v>
      </c>
      <c r="Y10" s="314">
        <v>27900341</v>
      </c>
      <c r="Z10" s="228">
        <v>100</v>
      </c>
      <c r="AA10" s="313">
        <v>60873574</v>
      </c>
      <c r="AB10" s="314">
        <v>60873577</v>
      </c>
      <c r="AC10" s="228">
        <v>100.00000492824685</v>
      </c>
      <c r="AD10" s="313">
        <v>76896049</v>
      </c>
      <c r="AE10" s="314">
        <v>77707722</v>
      </c>
      <c r="AF10" s="228">
        <v>101.05554577973182</v>
      </c>
      <c r="AG10" s="313">
        <v>61565073</v>
      </c>
      <c r="AH10" s="314">
        <v>61565073</v>
      </c>
      <c r="AI10" s="228">
        <v>100</v>
      </c>
      <c r="AJ10" s="313">
        <v>47660632.490000002</v>
      </c>
      <c r="AK10" s="314">
        <v>47660632.490000002</v>
      </c>
      <c r="AL10" s="228">
        <v>100</v>
      </c>
      <c r="AM10" s="313">
        <v>51676476</v>
      </c>
      <c r="AN10" s="314">
        <v>51676476</v>
      </c>
      <c r="AO10" s="228">
        <v>100</v>
      </c>
      <c r="AP10" s="313">
        <v>104750662</v>
      </c>
      <c r="AQ10" s="314">
        <v>104750662</v>
      </c>
      <c r="AR10" s="228">
        <v>100</v>
      </c>
      <c r="AS10" s="313">
        <v>114997809</v>
      </c>
      <c r="AT10" s="314">
        <v>114997809</v>
      </c>
      <c r="AU10" s="228">
        <v>100</v>
      </c>
      <c r="AV10" s="313">
        <v>102559155.227</v>
      </c>
      <c r="AW10" s="314">
        <v>97259155.226999998</v>
      </c>
      <c r="AX10" s="228">
        <v>94.832250725672225</v>
      </c>
      <c r="AY10" s="313">
        <v>131602597.50300001</v>
      </c>
      <c r="AZ10" s="314">
        <v>131602597.50300001</v>
      </c>
      <c r="BA10" s="228">
        <v>100</v>
      </c>
      <c r="BB10" s="313">
        <v>199485686.05700001</v>
      </c>
      <c r="BC10" s="314">
        <v>199485686.05700001</v>
      </c>
      <c r="BD10" s="228">
        <v>100</v>
      </c>
      <c r="BE10" s="313">
        <v>179600967.91299999</v>
      </c>
      <c r="BF10" s="314">
        <v>71149297.773000002</v>
      </c>
      <c r="BG10" s="228">
        <v>39.615208425527662</v>
      </c>
    </row>
    <row r="11" spans="1:59" ht="14.1" customHeight="1" x14ac:dyDescent="0.2">
      <c r="A11" s="282" t="s">
        <v>16</v>
      </c>
      <c r="B11" s="298" t="s">
        <v>560</v>
      </c>
      <c r="C11" s="238">
        <v>190829000</v>
      </c>
      <c r="D11" s="239">
        <v>153173300</v>
      </c>
      <c r="E11" s="220">
        <v>80.267307379905574</v>
      </c>
      <c r="F11" s="238">
        <v>255180733</v>
      </c>
      <c r="G11" s="239">
        <v>222962353</v>
      </c>
      <c r="H11" s="220">
        <v>87.374289735267752</v>
      </c>
      <c r="I11" s="238">
        <v>280717568.99399996</v>
      </c>
      <c r="J11" s="239">
        <v>240940349.04100001</v>
      </c>
      <c r="K11" s="220">
        <v>85.830163713817939</v>
      </c>
      <c r="L11" s="238">
        <v>321622708</v>
      </c>
      <c r="M11" s="239">
        <v>281541700</v>
      </c>
      <c r="N11" s="220">
        <v>87.537879943477122</v>
      </c>
      <c r="O11" s="238">
        <v>355918942</v>
      </c>
      <c r="P11" s="239">
        <v>316573922</v>
      </c>
      <c r="Q11" s="220">
        <v>88.94551108212724</v>
      </c>
      <c r="R11" s="238">
        <v>402175198</v>
      </c>
      <c r="S11" s="239">
        <v>379407354</v>
      </c>
      <c r="T11" s="220">
        <v>94.33882444436567</v>
      </c>
      <c r="U11" s="238">
        <v>487064147</v>
      </c>
      <c r="V11" s="239">
        <v>462578545</v>
      </c>
      <c r="W11" s="220">
        <v>94.97281782064735</v>
      </c>
      <c r="X11" s="238">
        <v>627492407</v>
      </c>
      <c r="Y11" s="239">
        <v>582689444</v>
      </c>
      <c r="Z11" s="220">
        <v>92.859999180834706</v>
      </c>
      <c r="AA11" s="238">
        <v>774783089</v>
      </c>
      <c r="AB11" s="239">
        <v>688674374</v>
      </c>
      <c r="AC11" s="220">
        <v>88.886087445308192</v>
      </c>
      <c r="AD11" s="238">
        <v>854607345</v>
      </c>
      <c r="AE11" s="239">
        <v>771350355</v>
      </c>
      <c r="AF11" s="220">
        <v>90.257866318712715</v>
      </c>
      <c r="AG11" s="238">
        <v>948417422</v>
      </c>
      <c r="AH11" s="239">
        <v>817698080</v>
      </c>
      <c r="AI11" s="220">
        <v>86.217108736326026</v>
      </c>
      <c r="AJ11" s="238">
        <v>1102680004.1010001</v>
      </c>
      <c r="AK11" s="239">
        <v>942114992.35699999</v>
      </c>
      <c r="AL11" s="220">
        <v>85.438657530123024</v>
      </c>
      <c r="AM11" s="238">
        <v>1343508288</v>
      </c>
      <c r="AN11" s="239">
        <v>1087126765</v>
      </c>
      <c r="AO11" s="220">
        <v>80.917012177002661</v>
      </c>
      <c r="AP11" s="238">
        <v>1342313882</v>
      </c>
      <c r="AQ11" s="239">
        <v>1031292284</v>
      </c>
      <c r="AR11" s="220">
        <v>76.829443383496198</v>
      </c>
      <c r="AS11" s="238">
        <v>1395432255</v>
      </c>
      <c r="AT11" s="239">
        <v>1034462605</v>
      </c>
      <c r="AU11" s="220">
        <v>74.132054873563163</v>
      </c>
      <c r="AV11" s="238">
        <v>1541234250.9740002</v>
      </c>
      <c r="AW11" s="239">
        <v>1314552064.105</v>
      </c>
      <c r="AX11" s="220">
        <v>85.292165241867295</v>
      </c>
      <c r="AY11" s="238">
        <v>1518810525.549</v>
      </c>
      <c r="AZ11" s="239">
        <v>1443493540.3269999</v>
      </c>
      <c r="BA11" s="220">
        <v>95.041054565066602</v>
      </c>
      <c r="BB11" s="238">
        <v>1523658638.6900001</v>
      </c>
      <c r="BC11" s="239">
        <v>1344332480.8966827</v>
      </c>
      <c r="BD11" s="220">
        <v>88.2305555037251</v>
      </c>
      <c r="BE11" s="238">
        <v>1513225131.687</v>
      </c>
      <c r="BF11" s="239">
        <v>950219237.43900001</v>
      </c>
      <c r="BG11" s="220">
        <v>62.79430717487886</v>
      </c>
    </row>
    <row r="12" spans="1:59" ht="14.1" customHeight="1" x14ac:dyDescent="0.2">
      <c r="A12" s="256" t="s">
        <v>37</v>
      </c>
      <c r="B12" s="301" t="s">
        <v>562</v>
      </c>
      <c r="C12" s="240">
        <v>190829000</v>
      </c>
      <c r="D12" s="241">
        <v>153173300</v>
      </c>
      <c r="E12" s="197">
        <v>80.267307379905574</v>
      </c>
      <c r="F12" s="240">
        <v>255180733</v>
      </c>
      <c r="G12" s="241">
        <v>222962353</v>
      </c>
      <c r="H12" s="197">
        <v>87.374289735267752</v>
      </c>
      <c r="I12" s="240">
        <v>280717568.99399996</v>
      </c>
      <c r="J12" s="241">
        <v>240940349.04100001</v>
      </c>
      <c r="K12" s="197">
        <v>85.830163713817939</v>
      </c>
      <c r="L12" s="240">
        <v>321622708</v>
      </c>
      <c r="M12" s="241">
        <v>281541700</v>
      </c>
      <c r="N12" s="197">
        <v>87.537879943477122</v>
      </c>
      <c r="O12" s="240">
        <v>355918942</v>
      </c>
      <c r="P12" s="241">
        <v>316573922</v>
      </c>
      <c r="Q12" s="197">
        <v>88.94551108212724</v>
      </c>
      <c r="R12" s="240">
        <v>402175198</v>
      </c>
      <c r="S12" s="241">
        <v>379407354</v>
      </c>
      <c r="T12" s="197">
        <v>94.33882444436567</v>
      </c>
      <c r="U12" s="240">
        <v>487064147</v>
      </c>
      <c r="V12" s="241">
        <v>462578545</v>
      </c>
      <c r="W12" s="197">
        <v>94.97281782064735</v>
      </c>
      <c r="X12" s="240">
        <v>627492407</v>
      </c>
      <c r="Y12" s="241">
        <v>582689444</v>
      </c>
      <c r="Z12" s="197">
        <v>92.859999180834706</v>
      </c>
      <c r="AA12" s="240">
        <v>774783089</v>
      </c>
      <c r="AB12" s="241">
        <v>688674374</v>
      </c>
      <c r="AC12" s="197">
        <v>88.886087445308192</v>
      </c>
      <c r="AD12" s="240">
        <v>854607345</v>
      </c>
      <c r="AE12" s="241">
        <v>771350355</v>
      </c>
      <c r="AF12" s="197">
        <v>90.257866318712715</v>
      </c>
      <c r="AG12" s="240">
        <v>948417422</v>
      </c>
      <c r="AH12" s="241">
        <v>817698080</v>
      </c>
      <c r="AI12" s="197">
        <v>86.217108736326026</v>
      </c>
      <c r="AJ12" s="240">
        <v>1102680004.1010001</v>
      </c>
      <c r="AK12" s="241">
        <v>942114992.35699999</v>
      </c>
      <c r="AL12" s="197">
        <v>85.438657530123024</v>
      </c>
      <c r="AM12" s="240">
        <v>1343508288</v>
      </c>
      <c r="AN12" s="241">
        <v>1087126765</v>
      </c>
      <c r="AO12" s="197">
        <v>80.917012177002661</v>
      </c>
      <c r="AP12" s="240">
        <v>1342313882</v>
      </c>
      <c r="AQ12" s="241">
        <v>1031292284</v>
      </c>
      <c r="AR12" s="197">
        <v>76.829443383496198</v>
      </c>
      <c r="AS12" s="240">
        <v>1395432255</v>
      </c>
      <c r="AT12" s="241">
        <v>1034462605</v>
      </c>
      <c r="AU12" s="197">
        <v>74.132054873563163</v>
      </c>
      <c r="AV12" s="240">
        <v>1541234250.9740002</v>
      </c>
      <c r="AW12" s="241">
        <v>1314552064.105</v>
      </c>
      <c r="AX12" s="197">
        <v>85.292165241867295</v>
      </c>
      <c r="AY12" s="240">
        <v>1518810525.549</v>
      </c>
      <c r="AZ12" s="241">
        <v>1443493540.3269999</v>
      </c>
      <c r="BA12" s="197">
        <v>95.041054565066602</v>
      </c>
      <c r="BB12" s="240">
        <v>1523658638.6900001</v>
      </c>
      <c r="BC12" s="241">
        <v>1344332480.8966827</v>
      </c>
      <c r="BD12" s="197">
        <v>88.2305555037251</v>
      </c>
      <c r="BE12" s="240">
        <v>1513225131.687</v>
      </c>
      <c r="BF12" s="241">
        <v>950219237.43900001</v>
      </c>
      <c r="BG12" s="197">
        <v>62.79430717487886</v>
      </c>
    </row>
    <row r="13" spans="1:59" ht="14.1" customHeight="1" x14ac:dyDescent="0.2">
      <c r="A13" s="259" t="s">
        <v>65</v>
      </c>
      <c r="B13" s="274" t="s">
        <v>66</v>
      </c>
      <c r="C13" s="233">
        <v>0</v>
      </c>
      <c r="D13" s="231">
        <v>0</v>
      </c>
      <c r="E13" s="184">
        <v>0</v>
      </c>
      <c r="F13" s="233">
        <v>0</v>
      </c>
      <c r="G13" s="231">
        <v>0</v>
      </c>
      <c r="H13" s="184">
        <v>0</v>
      </c>
      <c r="I13" s="233">
        <v>0</v>
      </c>
      <c r="J13" s="231">
        <v>0</v>
      </c>
      <c r="K13" s="184">
        <v>0</v>
      </c>
      <c r="L13" s="233">
        <v>0</v>
      </c>
      <c r="M13" s="231">
        <v>0</v>
      </c>
      <c r="N13" s="184">
        <v>0</v>
      </c>
      <c r="O13" s="233">
        <v>0</v>
      </c>
      <c r="P13" s="231">
        <v>0</v>
      </c>
      <c r="Q13" s="184">
        <v>0</v>
      </c>
      <c r="R13" s="233">
        <v>0</v>
      </c>
      <c r="S13" s="231">
        <v>0</v>
      </c>
      <c r="T13" s="184">
        <v>0</v>
      </c>
      <c r="U13" s="233">
        <v>0</v>
      </c>
      <c r="V13" s="231">
        <v>0</v>
      </c>
      <c r="W13" s="184">
        <v>0</v>
      </c>
      <c r="X13" s="233">
        <v>0</v>
      </c>
      <c r="Y13" s="231">
        <v>0</v>
      </c>
      <c r="Z13" s="184">
        <v>0</v>
      </c>
      <c r="AA13" s="233">
        <v>0</v>
      </c>
      <c r="AB13" s="231">
        <v>0</v>
      </c>
      <c r="AC13" s="184">
        <v>0</v>
      </c>
      <c r="AD13" s="233">
        <v>0</v>
      </c>
      <c r="AE13" s="231">
        <v>0</v>
      </c>
      <c r="AF13" s="184">
        <v>0</v>
      </c>
      <c r="AG13" s="233">
        <v>0</v>
      </c>
      <c r="AH13" s="231">
        <v>0</v>
      </c>
      <c r="AI13" s="184">
        <v>0</v>
      </c>
      <c r="AJ13" s="233">
        <v>0</v>
      </c>
      <c r="AK13" s="231">
        <v>0</v>
      </c>
      <c r="AL13" s="184">
        <v>0</v>
      </c>
      <c r="AM13" s="233">
        <v>0</v>
      </c>
      <c r="AN13" s="231">
        <v>0</v>
      </c>
      <c r="AO13" s="184">
        <v>0</v>
      </c>
      <c r="AP13" s="233">
        <v>0</v>
      </c>
      <c r="AQ13" s="231">
        <v>0</v>
      </c>
      <c r="AR13" s="184">
        <v>0</v>
      </c>
      <c r="AS13" s="233">
        <v>0</v>
      </c>
      <c r="AT13" s="231">
        <v>0</v>
      </c>
      <c r="AU13" s="184">
        <v>0</v>
      </c>
      <c r="AV13" s="233">
        <v>0</v>
      </c>
      <c r="AW13" s="231">
        <v>0</v>
      </c>
      <c r="AX13" s="184">
        <v>0</v>
      </c>
      <c r="AY13" s="233">
        <v>0</v>
      </c>
      <c r="AZ13" s="231">
        <v>0</v>
      </c>
      <c r="BA13" s="184">
        <v>0</v>
      </c>
      <c r="BB13" s="233">
        <v>0</v>
      </c>
      <c r="BC13" s="231">
        <v>0</v>
      </c>
      <c r="BD13" s="184">
        <v>0</v>
      </c>
      <c r="BE13" s="233">
        <v>0</v>
      </c>
      <c r="BF13" s="231">
        <v>0</v>
      </c>
      <c r="BG13" s="184">
        <v>0</v>
      </c>
    </row>
    <row r="14" spans="1:59" ht="14.1" customHeight="1" x14ac:dyDescent="0.2">
      <c r="A14" s="259" t="s">
        <v>67</v>
      </c>
      <c r="B14" s="274" t="s">
        <v>68</v>
      </c>
      <c r="C14" s="234">
        <v>190829000</v>
      </c>
      <c r="D14" s="232">
        <v>153173300</v>
      </c>
      <c r="E14" s="185">
        <v>80.267307379905574</v>
      </c>
      <c r="F14" s="234">
        <v>253863889</v>
      </c>
      <c r="G14" s="232">
        <v>220279003</v>
      </c>
      <c r="H14" s="185">
        <v>86.770514651652562</v>
      </c>
      <c r="I14" s="234">
        <v>278438444.90499997</v>
      </c>
      <c r="J14" s="232">
        <v>239316536.66800001</v>
      </c>
      <c r="K14" s="185">
        <v>85.949530694172665</v>
      </c>
      <c r="L14" s="234">
        <v>319089460</v>
      </c>
      <c r="M14" s="232">
        <v>279916737</v>
      </c>
      <c r="N14" s="185">
        <v>87.723592311698411</v>
      </c>
      <c r="O14" s="234">
        <v>354536943.30000001</v>
      </c>
      <c r="P14" s="232">
        <v>314349937</v>
      </c>
      <c r="Q14" s="185">
        <v>88.664931240749496</v>
      </c>
      <c r="R14" s="234">
        <v>399850206</v>
      </c>
      <c r="S14" s="232">
        <v>377032855</v>
      </c>
      <c r="T14" s="185">
        <v>94.2935252608073</v>
      </c>
      <c r="U14" s="234">
        <v>483849194</v>
      </c>
      <c r="V14" s="232">
        <v>459720622</v>
      </c>
      <c r="W14" s="185">
        <v>95.013204052170025</v>
      </c>
      <c r="X14" s="234">
        <v>623246123</v>
      </c>
      <c r="Y14" s="232">
        <v>579727538</v>
      </c>
      <c r="Z14" s="185">
        <v>93.017431895039635</v>
      </c>
      <c r="AA14" s="234">
        <v>774783089</v>
      </c>
      <c r="AB14" s="232">
        <v>688674374</v>
      </c>
      <c r="AC14" s="185">
        <v>88.886087445308192</v>
      </c>
      <c r="AD14" s="234">
        <v>850331223</v>
      </c>
      <c r="AE14" s="232">
        <v>768507786</v>
      </c>
      <c r="AF14" s="185">
        <v>90.377462947753003</v>
      </c>
      <c r="AG14" s="234">
        <v>946932752</v>
      </c>
      <c r="AH14" s="232">
        <v>816070855</v>
      </c>
      <c r="AI14" s="185">
        <v>86.180444522210379</v>
      </c>
      <c r="AJ14" s="234">
        <v>1100772332.865</v>
      </c>
      <c r="AK14" s="232">
        <v>939831417.67299998</v>
      </c>
      <c r="AL14" s="185">
        <v>85.379273225997949</v>
      </c>
      <c r="AM14" s="234">
        <v>1342329550</v>
      </c>
      <c r="AN14" s="232">
        <v>1084779225</v>
      </c>
      <c r="AO14" s="185">
        <v>80.813182202537376</v>
      </c>
      <c r="AP14" s="234">
        <v>1340279397</v>
      </c>
      <c r="AQ14" s="232">
        <v>1027662316</v>
      </c>
      <c r="AR14" s="185">
        <v>76.675230425854252</v>
      </c>
      <c r="AS14" s="234">
        <v>1387301761</v>
      </c>
      <c r="AT14" s="232">
        <v>1026774091</v>
      </c>
      <c r="AU14" s="185">
        <v>74.012310793859072</v>
      </c>
      <c r="AV14" s="234">
        <v>1537159281.6630001</v>
      </c>
      <c r="AW14" s="232">
        <v>1310683676.911</v>
      </c>
      <c r="AX14" s="185">
        <v>85.266614367576537</v>
      </c>
      <c r="AY14" s="234">
        <v>1516353414.4879999</v>
      </c>
      <c r="AZ14" s="232">
        <v>1437783428.372</v>
      </c>
      <c r="BA14" s="185">
        <v>94.818491166682989</v>
      </c>
      <c r="BB14" s="234">
        <v>1520467821.8840001</v>
      </c>
      <c r="BC14" s="232">
        <v>1339088124.0455527</v>
      </c>
      <c r="BD14" s="185">
        <v>88.070796683240488</v>
      </c>
      <c r="BE14" s="234">
        <v>1511309210.661</v>
      </c>
      <c r="BF14" s="232">
        <v>948326571.58399999</v>
      </c>
      <c r="BG14" s="185">
        <v>62.748679416122343</v>
      </c>
    </row>
    <row r="15" spans="1:59" ht="14.1" customHeight="1" x14ac:dyDescent="0.2">
      <c r="A15" s="259" t="s">
        <v>99</v>
      </c>
      <c r="B15" s="274" t="s">
        <v>100</v>
      </c>
      <c r="C15" s="233">
        <v>0</v>
      </c>
      <c r="D15" s="231">
        <v>0</v>
      </c>
      <c r="E15" s="185">
        <v>0</v>
      </c>
      <c r="F15" s="233">
        <v>0</v>
      </c>
      <c r="G15" s="231">
        <v>0</v>
      </c>
      <c r="H15" s="185">
        <v>0</v>
      </c>
      <c r="I15" s="233">
        <v>0</v>
      </c>
      <c r="J15" s="231">
        <v>0</v>
      </c>
      <c r="K15" s="185">
        <v>0</v>
      </c>
      <c r="L15" s="233">
        <v>0</v>
      </c>
      <c r="M15" s="231">
        <v>0</v>
      </c>
      <c r="N15" s="185">
        <v>0</v>
      </c>
      <c r="O15" s="233">
        <v>0</v>
      </c>
      <c r="P15" s="231">
        <v>0</v>
      </c>
      <c r="Q15" s="185">
        <v>0</v>
      </c>
      <c r="R15" s="233">
        <v>0</v>
      </c>
      <c r="S15" s="231">
        <v>0</v>
      </c>
      <c r="T15" s="185">
        <v>0</v>
      </c>
      <c r="U15" s="233">
        <v>0</v>
      </c>
      <c r="V15" s="231">
        <v>0</v>
      </c>
      <c r="W15" s="185">
        <v>0</v>
      </c>
      <c r="X15" s="233">
        <v>0</v>
      </c>
      <c r="Y15" s="231">
        <v>0</v>
      </c>
      <c r="Z15" s="185">
        <v>0</v>
      </c>
      <c r="AA15" s="233">
        <v>0</v>
      </c>
      <c r="AB15" s="231">
        <v>0</v>
      </c>
      <c r="AC15" s="185">
        <v>0</v>
      </c>
      <c r="AD15" s="233">
        <v>0</v>
      </c>
      <c r="AE15" s="231">
        <v>0</v>
      </c>
      <c r="AF15" s="185">
        <v>0</v>
      </c>
      <c r="AG15" s="233">
        <v>0</v>
      </c>
      <c r="AH15" s="231">
        <v>0</v>
      </c>
      <c r="AI15" s="185">
        <v>0</v>
      </c>
      <c r="AJ15" s="233">
        <v>0</v>
      </c>
      <c r="AK15" s="231">
        <v>0</v>
      </c>
      <c r="AL15" s="185">
        <v>0</v>
      </c>
      <c r="AM15" s="233">
        <v>0</v>
      </c>
      <c r="AN15" s="231">
        <v>0</v>
      </c>
      <c r="AO15" s="185">
        <v>0</v>
      </c>
      <c r="AP15" s="233">
        <v>0</v>
      </c>
      <c r="AQ15" s="231">
        <v>0</v>
      </c>
      <c r="AR15" s="185">
        <v>0</v>
      </c>
      <c r="AS15" s="233">
        <v>0</v>
      </c>
      <c r="AT15" s="231">
        <v>0</v>
      </c>
      <c r="AU15" s="185">
        <v>0</v>
      </c>
      <c r="AV15" s="233">
        <v>0</v>
      </c>
      <c r="AW15" s="231">
        <v>0</v>
      </c>
      <c r="AX15" s="185">
        <v>0</v>
      </c>
      <c r="AY15" s="233">
        <v>0</v>
      </c>
      <c r="AZ15" s="231">
        <v>0</v>
      </c>
      <c r="BA15" s="185">
        <v>0</v>
      </c>
      <c r="BB15" s="233">
        <v>0</v>
      </c>
      <c r="BC15" s="231">
        <v>0</v>
      </c>
      <c r="BD15" s="185">
        <v>0</v>
      </c>
      <c r="BE15" s="233">
        <v>0</v>
      </c>
      <c r="BF15" s="231">
        <v>0</v>
      </c>
      <c r="BG15" s="185">
        <v>0</v>
      </c>
    </row>
    <row r="16" spans="1:59" ht="14.1" customHeight="1" x14ac:dyDescent="0.2">
      <c r="A16" s="259" t="s">
        <v>112</v>
      </c>
      <c r="B16" s="274" t="s">
        <v>113</v>
      </c>
      <c r="C16" s="233">
        <v>0</v>
      </c>
      <c r="D16" s="231">
        <v>0</v>
      </c>
      <c r="E16" s="185">
        <v>0</v>
      </c>
      <c r="F16" s="233">
        <v>0</v>
      </c>
      <c r="G16" s="231">
        <v>0</v>
      </c>
      <c r="H16" s="185">
        <v>0</v>
      </c>
      <c r="I16" s="233">
        <v>0</v>
      </c>
      <c r="J16" s="231">
        <v>0</v>
      </c>
      <c r="K16" s="185">
        <v>0</v>
      </c>
      <c r="L16" s="233">
        <v>0</v>
      </c>
      <c r="M16" s="231">
        <v>0</v>
      </c>
      <c r="N16" s="185">
        <v>0</v>
      </c>
      <c r="O16" s="233">
        <v>0</v>
      </c>
      <c r="P16" s="231">
        <v>0</v>
      </c>
      <c r="Q16" s="185">
        <v>0</v>
      </c>
      <c r="R16" s="233">
        <v>0</v>
      </c>
      <c r="S16" s="231">
        <v>0</v>
      </c>
      <c r="T16" s="185">
        <v>0</v>
      </c>
      <c r="U16" s="233">
        <v>0</v>
      </c>
      <c r="V16" s="231">
        <v>0</v>
      </c>
      <c r="W16" s="185">
        <v>0</v>
      </c>
      <c r="X16" s="233">
        <v>0</v>
      </c>
      <c r="Y16" s="231">
        <v>0</v>
      </c>
      <c r="Z16" s="185">
        <v>0</v>
      </c>
      <c r="AA16" s="233">
        <v>0</v>
      </c>
      <c r="AB16" s="231">
        <v>0</v>
      </c>
      <c r="AC16" s="185">
        <v>0</v>
      </c>
      <c r="AD16" s="233">
        <v>0</v>
      </c>
      <c r="AE16" s="231">
        <v>0</v>
      </c>
      <c r="AF16" s="185">
        <v>0</v>
      </c>
      <c r="AG16" s="233">
        <v>0</v>
      </c>
      <c r="AH16" s="231">
        <v>0</v>
      </c>
      <c r="AI16" s="185">
        <v>0</v>
      </c>
      <c r="AJ16" s="233">
        <v>0</v>
      </c>
      <c r="AK16" s="231">
        <v>0</v>
      </c>
      <c r="AL16" s="185">
        <v>0</v>
      </c>
      <c r="AM16" s="233">
        <v>0</v>
      </c>
      <c r="AN16" s="231">
        <v>0</v>
      </c>
      <c r="AO16" s="185">
        <v>0</v>
      </c>
      <c r="AP16" s="233">
        <v>0</v>
      </c>
      <c r="AQ16" s="231">
        <v>0</v>
      </c>
      <c r="AR16" s="185">
        <v>0</v>
      </c>
      <c r="AS16" s="233">
        <v>0</v>
      </c>
      <c r="AT16" s="231">
        <v>0</v>
      </c>
      <c r="AU16" s="185">
        <v>0</v>
      </c>
      <c r="AV16" s="233">
        <v>0</v>
      </c>
      <c r="AW16" s="231">
        <v>0</v>
      </c>
      <c r="AX16" s="185">
        <v>0</v>
      </c>
      <c r="AY16" s="233">
        <v>0</v>
      </c>
      <c r="AZ16" s="231">
        <v>0</v>
      </c>
      <c r="BA16" s="185">
        <v>0</v>
      </c>
      <c r="BB16" s="233">
        <v>0</v>
      </c>
      <c r="BC16" s="231">
        <v>0</v>
      </c>
      <c r="BD16" s="185">
        <v>0</v>
      </c>
      <c r="BE16" s="233">
        <v>0</v>
      </c>
      <c r="BF16" s="231">
        <v>0</v>
      </c>
      <c r="BG16" s="185">
        <v>0</v>
      </c>
    </row>
    <row r="17" spans="1:59" ht="14.1" customHeight="1" x14ac:dyDescent="0.2">
      <c r="A17" s="259" t="s">
        <v>257</v>
      </c>
      <c r="B17" s="274" t="s">
        <v>144</v>
      </c>
      <c r="C17" s="234">
        <v>0</v>
      </c>
      <c r="D17" s="232">
        <v>0</v>
      </c>
      <c r="E17" s="185">
        <v>0</v>
      </c>
      <c r="F17" s="234">
        <v>1316844</v>
      </c>
      <c r="G17" s="232">
        <v>2683350</v>
      </c>
      <c r="H17" s="185">
        <v>203.77128953771287</v>
      </c>
      <c r="I17" s="234">
        <v>2279124.0890000002</v>
      </c>
      <c r="J17" s="232">
        <v>1623812.3729999999</v>
      </c>
      <c r="K17" s="185">
        <v>71.247212068758927</v>
      </c>
      <c r="L17" s="234">
        <v>2533248</v>
      </c>
      <c r="M17" s="232">
        <v>1624963</v>
      </c>
      <c r="N17" s="185">
        <v>64.145437004193823</v>
      </c>
      <c r="O17" s="234">
        <v>1381998.7</v>
      </c>
      <c r="P17" s="232">
        <v>2223985</v>
      </c>
      <c r="Q17" s="185">
        <v>160.9252599152228</v>
      </c>
      <c r="R17" s="234">
        <v>2324992</v>
      </c>
      <c r="S17" s="232">
        <v>2374499</v>
      </c>
      <c r="T17" s="185">
        <v>102.12934066009689</v>
      </c>
      <c r="U17" s="234">
        <v>3214953</v>
      </c>
      <c r="V17" s="232">
        <v>2857923</v>
      </c>
      <c r="W17" s="185">
        <v>88.894705459146678</v>
      </c>
      <c r="X17" s="234">
        <v>4246284</v>
      </c>
      <c r="Y17" s="232">
        <v>2961906</v>
      </c>
      <c r="Z17" s="185">
        <v>69.752894530841559</v>
      </c>
      <c r="AA17" s="234">
        <v>0</v>
      </c>
      <c r="AB17" s="232">
        <v>0</v>
      </c>
      <c r="AC17" s="185">
        <v>0</v>
      </c>
      <c r="AD17" s="234">
        <v>4276122</v>
      </c>
      <c r="AE17" s="232">
        <v>2842569</v>
      </c>
      <c r="AF17" s="185">
        <v>66.475395229602896</v>
      </c>
      <c r="AG17" s="234">
        <v>1484670</v>
      </c>
      <c r="AH17" s="232">
        <v>1627225</v>
      </c>
      <c r="AI17" s="185">
        <v>109.60179703233715</v>
      </c>
      <c r="AJ17" s="234">
        <v>1907671.236</v>
      </c>
      <c r="AK17" s="232">
        <v>2283574.6839999999</v>
      </c>
      <c r="AL17" s="185">
        <v>119.70483387840942</v>
      </c>
      <c r="AM17" s="234">
        <v>1178738</v>
      </c>
      <c r="AN17" s="232">
        <v>2347540</v>
      </c>
      <c r="AO17" s="185">
        <v>199.15706458941682</v>
      </c>
      <c r="AP17" s="234">
        <v>2034485</v>
      </c>
      <c r="AQ17" s="232">
        <v>3629968</v>
      </c>
      <c r="AR17" s="185">
        <v>178.42195936563797</v>
      </c>
      <c r="AS17" s="234">
        <v>8130494</v>
      </c>
      <c r="AT17" s="232">
        <v>7688514</v>
      </c>
      <c r="AU17" s="185">
        <v>94.563921946194156</v>
      </c>
      <c r="AV17" s="234">
        <v>4074969.3110000002</v>
      </c>
      <c r="AW17" s="232">
        <v>3868387.1940000001</v>
      </c>
      <c r="AX17" s="185">
        <v>94.930462017410761</v>
      </c>
      <c r="AY17" s="234">
        <v>2457111.0610000002</v>
      </c>
      <c r="AZ17" s="232">
        <v>5710111.9550000001</v>
      </c>
      <c r="BA17" s="185">
        <v>232.39128444914849</v>
      </c>
      <c r="BB17" s="234">
        <v>3190816.8059999999</v>
      </c>
      <c r="BC17" s="232">
        <v>5244356.8511300003</v>
      </c>
      <c r="BD17" s="185">
        <v>164.35781713536585</v>
      </c>
      <c r="BE17" s="234">
        <v>1915921.0260000001</v>
      </c>
      <c r="BF17" s="232">
        <v>1892665.855</v>
      </c>
      <c r="BG17" s="185">
        <v>98.786214531579546</v>
      </c>
    </row>
    <row r="18" spans="1:59" ht="14.1" customHeight="1" x14ac:dyDescent="0.2">
      <c r="A18" s="278" t="s">
        <v>152</v>
      </c>
      <c r="B18" s="305" t="s">
        <v>237</v>
      </c>
      <c r="C18" s="279">
        <v>60366800</v>
      </c>
      <c r="D18" s="280">
        <v>59677000</v>
      </c>
      <c r="E18" s="271">
        <v>98.857318923646773</v>
      </c>
      <c r="F18" s="279">
        <v>49647836</v>
      </c>
      <c r="G18" s="280">
        <v>57099235</v>
      </c>
      <c r="H18" s="271">
        <v>115.00850711801417</v>
      </c>
      <c r="I18" s="279">
        <v>63902982.331</v>
      </c>
      <c r="J18" s="280">
        <v>62198301.609999999</v>
      </c>
      <c r="K18" s="271">
        <v>97.332392544419562</v>
      </c>
      <c r="L18" s="279">
        <v>59475765</v>
      </c>
      <c r="M18" s="280">
        <v>60249736</v>
      </c>
      <c r="N18" s="271">
        <v>101.30132163915839</v>
      </c>
      <c r="O18" s="279">
        <v>50584886</v>
      </c>
      <c r="P18" s="280">
        <v>49280239</v>
      </c>
      <c r="Q18" s="271">
        <v>97.420875871895802</v>
      </c>
      <c r="R18" s="279">
        <v>54655148</v>
      </c>
      <c r="S18" s="280">
        <v>53713387</v>
      </c>
      <c r="T18" s="271">
        <v>98.276903394351805</v>
      </c>
      <c r="U18" s="279">
        <v>2563972</v>
      </c>
      <c r="V18" s="280">
        <v>2585972</v>
      </c>
      <c r="W18" s="271">
        <v>100.85804369158478</v>
      </c>
      <c r="X18" s="279">
        <v>206587</v>
      </c>
      <c r="Y18" s="280">
        <v>202587</v>
      </c>
      <c r="Z18" s="271">
        <v>98.0637697434979</v>
      </c>
      <c r="AA18" s="279">
        <v>0</v>
      </c>
      <c r="AB18" s="280">
        <v>0</v>
      </c>
      <c r="AC18" s="271">
        <v>0</v>
      </c>
      <c r="AD18" s="279">
        <v>0</v>
      </c>
      <c r="AE18" s="280">
        <v>0</v>
      </c>
      <c r="AF18" s="271">
        <v>0</v>
      </c>
      <c r="AG18" s="279">
        <v>0</v>
      </c>
      <c r="AH18" s="280">
        <v>0</v>
      </c>
      <c r="AI18" s="271">
        <v>0</v>
      </c>
      <c r="AJ18" s="279">
        <v>0</v>
      </c>
      <c r="AK18" s="280">
        <v>0</v>
      </c>
      <c r="AL18" s="271">
        <v>0</v>
      </c>
      <c r="AM18" s="279">
        <v>0</v>
      </c>
      <c r="AN18" s="280">
        <v>0</v>
      </c>
      <c r="AO18" s="271">
        <v>0</v>
      </c>
      <c r="AP18" s="279">
        <v>0</v>
      </c>
      <c r="AQ18" s="280">
        <v>0</v>
      </c>
      <c r="AR18" s="271">
        <v>0</v>
      </c>
      <c r="AS18" s="279">
        <v>0</v>
      </c>
      <c r="AT18" s="280">
        <v>0</v>
      </c>
      <c r="AU18" s="271">
        <v>0</v>
      </c>
      <c r="AV18" s="279">
        <v>0</v>
      </c>
      <c r="AW18" s="280">
        <v>0</v>
      </c>
      <c r="AX18" s="271">
        <v>0</v>
      </c>
      <c r="AY18" s="279">
        <v>0</v>
      </c>
      <c r="AZ18" s="280">
        <v>0</v>
      </c>
      <c r="BA18" s="271">
        <v>0</v>
      </c>
      <c r="BB18" s="279">
        <v>0</v>
      </c>
      <c r="BC18" s="280">
        <v>1500000</v>
      </c>
      <c r="BD18" s="271">
        <v>0</v>
      </c>
      <c r="BE18" s="279">
        <v>0</v>
      </c>
      <c r="BF18" s="280">
        <v>0</v>
      </c>
      <c r="BG18" s="271">
        <v>0</v>
      </c>
    </row>
    <row r="19" spans="1:59" ht="14.1" customHeight="1" x14ac:dyDescent="0.2">
      <c r="A19" s="257" t="s">
        <v>153</v>
      </c>
      <c r="B19" s="396" t="s">
        <v>553</v>
      </c>
      <c r="C19" s="233">
        <v>60366800</v>
      </c>
      <c r="D19" s="231">
        <v>59677000</v>
      </c>
      <c r="E19" s="184">
        <v>98.857318923646773</v>
      </c>
      <c r="F19" s="233">
        <v>34104418</v>
      </c>
      <c r="G19" s="231">
        <v>33462158</v>
      </c>
      <c r="H19" s="184">
        <v>98.116783579183192</v>
      </c>
      <c r="I19" s="233">
        <v>30918196.089000002</v>
      </c>
      <c r="J19" s="231">
        <v>30694887.309999999</v>
      </c>
      <c r="K19" s="184">
        <v>99.277743182826086</v>
      </c>
      <c r="L19" s="233">
        <v>48331700</v>
      </c>
      <c r="M19" s="231">
        <v>51229156</v>
      </c>
      <c r="N19" s="184">
        <v>105.99493913932263</v>
      </c>
      <c r="O19" s="233">
        <v>44692198.200000003</v>
      </c>
      <c r="P19" s="231">
        <v>44483209</v>
      </c>
      <c r="Q19" s="184">
        <v>99.532381023048444</v>
      </c>
      <c r="R19" s="233">
        <v>1830000</v>
      </c>
      <c r="S19" s="231">
        <v>1578982</v>
      </c>
      <c r="T19" s="184">
        <v>86.283169398907106</v>
      </c>
      <c r="U19" s="233">
        <v>443534</v>
      </c>
      <c r="V19" s="231">
        <v>443534</v>
      </c>
      <c r="W19" s="184">
        <v>100</v>
      </c>
      <c r="X19" s="233">
        <v>0</v>
      </c>
      <c r="Y19" s="231">
        <v>6000</v>
      </c>
      <c r="Z19" s="184">
        <v>0</v>
      </c>
      <c r="AA19" s="233">
        <v>0</v>
      </c>
      <c r="AB19" s="231">
        <v>0</v>
      </c>
      <c r="AC19" s="184">
        <v>0</v>
      </c>
      <c r="AD19" s="233">
        <v>0</v>
      </c>
      <c r="AE19" s="231">
        <v>0</v>
      </c>
      <c r="AF19" s="184">
        <v>0</v>
      </c>
      <c r="AG19" s="233">
        <v>0</v>
      </c>
      <c r="AH19" s="231">
        <v>0</v>
      </c>
      <c r="AI19" s="184">
        <v>0</v>
      </c>
      <c r="AJ19" s="233">
        <v>0</v>
      </c>
      <c r="AK19" s="231">
        <v>0</v>
      </c>
      <c r="AL19" s="184">
        <v>0</v>
      </c>
      <c r="AM19" s="233">
        <v>0</v>
      </c>
      <c r="AN19" s="231">
        <v>0</v>
      </c>
      <c r="AO19" s="184">
        <v>0</v>
      </c>
      <c r="AP19" s="233">
        <v>0</v>
      </c>
      <c r="AQ19" s="231">
        <v>0</v>
      </c>
      <c r="AR19" s="184">
        <v>0</v>
      </c>
      <c r="AS19" s="233">
        <v>0</v>
      </c>
      <c r="AT19" s="231">
        <v>0</v>
      </c>
      <c r="AU19" s="184">
        <v>0</v>
      </c>
      <c r="AV19" s="233">
        <v>0</v>
      </c>
      <c r="AW19" s="231">
        <v>0</v>
      </c>
      <c r="AX19" s="184">
        <v>0</v>
      </c>
      <c r="AY19" s="233">
        <v>0</v>
      </c>
      <c r="AZ19" s="231">
        <v>0</v>
      </c>
      <c r="BA19" s="184">
        <v>0</v>
      </c>
      <c r="BB19" s="233">
        <v>0</v>
      </c>
      <c r="BC19" s="231">
        <v>1500000</v>
      </c>
      <c r="BD19" s="184">
        <v>0</v>
      </c>
      <c r="BE19" s="233">
        <v>0</v>
      </c>
      <c r="BF19" s="231">
        <v>0</v>
      </c>
      <c r="BG19" s="184">
        <v>0</v>
      </c>
    </row>
    <row r="20" spans="1:59" ht="14.1" customHeight="1" x14ac:dyDescent="0.2">
      <c r="A20" s="259" t="s">
        <v>156</v>
      </c>
      <c r="B20" s="274" t="s">
        <v>157</v>
      </c>
      <c r="C20" s="234">
        <v>60366800</v>
      </c>
      <c r="D20" s="232">
        <v>59677000</v>
      </c>
      <c r="E20" s="185">
        <v>98.857318923646773</v>
      </c>
      <c r="F20" s="234">
        <v>33549630</v>
      </c>
      <c r="G20" s="232">
        <v>33462158</v>
      </c>
      <c r="H20" s="185">
        <v>99.739275813175894</v>
      </c>
      <c r="I20" s="234">
        <v>29856000</v>
      </c>
      <c r="J20" s="232">
        <v>30149863.09</v>
      </c>
      <c r="K20" s="185">
        <v>100.98426812031083</v>
      </c>
      <c r="L20" s="234">
        <v>32761700</v>
      </c>
      <c r="M20" s="232">
        <v>32745000</v>
      </c>
      <c r="N20" s="185">
        <v>99.949025844202225</v>
      </c>
      <c r="O20" s="234">
        <v>38399256.5</v>
      </c>
      <c r="P20" s="232">
        <v>38163180</v>
      </c>
      <c r="Q20" s="185">
        <v>99.385205544279216</v>
      </c>
      <c r="R20" s="234">
        <v>0</v>
      </c>
      <c r="S20" s="232">
        <v>0</v>
      </c>
      <c r="T20" s="185">
        <v>0</v>
      </c>
      <c r="U20" s="234">
        <v>0</v>
      </c>
      <c r="V20" s="232">
        <v>0</v>
      </c>
      <c r="W20" s="185">
        <v>0</v>
      </c>
      <c r="X20" s="234">
        <v>0</v>
      </c>
      <c r="Y20" s="232">
        <v>0</v>
      </c>
      <c r="Z20" s="185">
        <v>0</v>
      </c>
      <c r="AA20" s="234">
        <v>0</v>
      </c>
      <c r="AB20" s="232">
        <v>0</v>
      </c>
      <c r="AC20" s="185">
        <v>0</v>
      </c>
      <c r="AD20" s="234">
        <v>0</v>
      </c>
      <c r="AE20" s="232">
        <v>0</v>
      </c>
      <c r="AF20" s="185">
        <v>0</v>
      </c>
      <c r="AG20" s="234">
        <v>0</v>
      </c>
      <c r="AH20" s="232">
        <v>0</v>
      </c>
      <c r="AI20" s="185">
        <v>0</v>
      </c>
      <c r="AJ20" s="234">
        <v>0</v>
      </c>
      <c r="AK20" s="232">
        <v>0</v>
      </c>
      <c r="AL20" s="185">
        <v>0</v>
      </c>
      <c r="AM20" s="234">
        <v>0</v>
      </c>
      <c r="AN20" s="232">
        <v>0</v>
      </c>
      <c r="AO20" s="185">
        <v>0</v>
      </c>
      <c r="AP20" s="234">
        <v>0</v>
      </c>
      <c r="AQ20" s="232">
        <v>0</v>
      </c>
      <c r="AR20" s="185">
        <v>0</v>
      </c>
      <c r="AS20" s="234">
        <v>0</v>
      </c>
      <c r="AT20" s="232">
        <v>0</v>
      </c>
      <c r="AU20" s="185">
        <v>0</v>
      </c>
      <c r="AV20" s="234">
        <v>0</v>
      </c>
      <c r="AW20" s="232">
        <v>0</v>
      </c>
      <c r="AX20" s="185">
        <v>0</v>
      </c>
      <c r="AY20" s="234">
        <v>0</v>
      </c>
      <c r="AZ20" s="232">
        <v>0</v>
      </c>
      <c r="BA20" s="185">
        <v>0</v>
      </c>
      <c r="BB20" s="234">
        <v>0</v>
      </c>
      <c r="BC20" s="232">
        <v>0</v>
      </c>
      <c r="BD20" s="185">
        <v>0</v>
      </c>
      <c r="BE20" s="234">
        <v>0</v>
      </c>
      <c r="BF20" s="232">
        <v>0</v>
      </c>
      <c r="BG20" s="185">
        <v>0</v>
      </c>
    </row>
    <row r="21" spans="1:59" ht="14.1" customHeight="1" x14ac:dyDescent="0.2">
      <c r="A21" s="259" t="s">
        <v>162</v>
      </c>
      <c r="B21" s="274" t="s">
        <v>163</v>
      </c>
      <c r="C21" s="234">
        <v>0</v>
      </c>
      <c r="D21" s="232">
        <v>0</v>
      </c>
      <c r="E21" s="185">
        <v>0</v>
      </c>
      <c r="F21" s="234">
        <v>0</v>
      </c>
      <c r="G21" s="232">
        <v>0</v>
      </c>
      <c r="H21" s="185">
        <v>0</v>
      </c>
      <c r="I21" s="234">
        <v>0</v>
      </c>
      <c r="J21" s="232">
        <v>0</v>
      </c>
      <c r="K21" s="185">
        <v>0</v>
      </c>
      <c r="L21" s="234">
        <v>0</v>
      </c>
      <c r="M21" s="232">
        <v>0</v>
      </c>
      <c r="N21" s="185">
        <v>0</v>
      </c>
      <c r="O21" s="234">
        <v>0</v>
      </c>
      <c r="P21" s="232">
        <v>0</v>
      </c>
      <c r="Q21" s="185">
        <v>0</v>
      </c>
      <c r="R21" s="234">
        <v>0</v>
      </c>
      <c r="S21" s="232">
        <v>0</v>
      </c>
      <c r="T21" s="185">
        <v>0</v>
      </c>
      <c r="U21" s="234">
        <v>0</v>
      </c>
      <c r="V21" s="232">
        <v>0</v>
      </c>
      <c r="W21" s="185">
        <v>0</v>
      </c>
      <c r="X21" s="234">
        <v>0</v>
      </c>
      <c r="Y21" s="232">
        <v>0</v>
      </c>
      <c r="Z21" s="185">
        <v>0</v>
      </c>
      <c r="AA21" s="234">
        <v>0</v>
      </c>
      <c r="AB21" s="232">
        <v>0</v>
      </c>
      <c r="AC21" s="185">
        <v>0</v>
      </c>
      <c r="AD21" s="234">
        <v>0</v>
      </c>
      <c r="AE21" s="232">
        <v>0</v>
      </c>
      <c r="AF21" s="185">
        <v>0</v>
      </c>
      <c r="AG21" s="234">
        <v>0</v>
      </c>
      <c r="AH21" s="232">
        <v>0</v>
      </c>
      <c r="AI21" s="185">
        <v>0</v>
      </c>
      <c r="AJ21" s="234">
        <v>0</v>
      </c>
      <c r="AK21" s="232">
        <v>0</v>
      </c>
      <c r="AL21" s="185">
        <v>0</v>
      </c>
      <c r="AM21" s="234">
        <v>0</v>
      </c>
      <c r="AN21" s="232">
        <v>0</v>
      </c>
      <c r="AO21" s="185">
        <v>0</v>
      </c>
      <c r="AP21" s="234">
        <v>0</v>
      </c>
      <c r="AQ21" s="232">
        <v>0</v>
      </c>
      <c r="AR21" s="185">
        <v>0</v>
      </c>
      <c r="AS21" s="234">
        <v>0</v>
      </c>
      <c r="AT21" s="232">
        <v>0</v>
      </c>
      <c r="AU21" s="185">
        <v>0</v>
      </c>
      <c r="AV21" s="234">
        <v>0</v>
      </c>
      <c r="AW21" s="232">
        <v>0</v>
      </c>
      <c r="AX21" s="185">
        <v>0</v>
      </c>
      <c r="AY21" s="234">
        <v>0</v>
      </c>
      <c r="AZ21" s="232">
        <v>0</v>
      </c>
      <c r="BA21" s="185">
        <v>0</v>
      </c>
      <c r="BB21" s="234">
        <v>0</v>
      </c>
      <c r="BC21" s="232">
        <v>0</v>
      </c>
      <c r="BD21" s="185">
        <v>0</v>
      </c>
      <c r="BE21" s="234">
        <v>0</v>
      </c>
      <c r="BF21" s="232">
        <v>0</v>
      </c>
      <c r="BG21" s="185">
        <v>0</v>
      </c>
    </row>
    <row r="22" spans="1:59" ht="14.1" customHeight="1" x14ac:dyDescent="0.2">
      <c r="A22" s="259" t="s">
        <v>166</v>
      </c>
      <c r="B22" s="274" t="s">
        <v>169</v>
      </c>
      <c r="C22" s="234">
        <v>0</v>
      </c>
      <c r="D22" s="232">
        <v>0</v>
      </c>
      <c r="E22" s="185">
        <v>0</v>
      </c>
      <c r="F22" s="234">
        <v>554788</v>
      </c>
      <c r="G22" s="232">
        <v>0</v>
      </c>
      <c r="H22" s="185">
        <v>0</v>
      </c>
      <c r="I22" s="234">
        <v>1062196.0889999999</v>
      </c>
      <c r="J22" s="232">
        <v>545024.22</v>
      </c>
      <c r="K22" s="185">
        <v>51.311073882140803</v>
      </c>
      <c r="L22" s="234">
        <v>15570000</v>
      </c>
      <c r="M22" s="232">
        <v>18484156</v>
      </c>
      <c r="N22" s="185">
        <v>118.71648041104687</v>
      </c>
      <c r="O22" s="234">
        <v>6292941.7000000002</v>
      </c>
      <c r="P22" s="232">
        <v>6320029</v>
      </c>
      <c r="Q22" s="185">
        <v>100.43043939212086</v>
      </c>
      <c r="R22" s="234">
        <v>1830000</v>
      </c>
      <c r="S22" s="232">
        <v>1578982</v>
      </c>
      <c r="T22" s="185">
        <v>86.283169398907106</v>
      </c>
      <c r="U22" s="234">
        <v>443534</v>
      </c>
      <c r="V22" s="232">
        <v>443534</v>
      </c>
      <c r="W22" s="185">
        <v>100</v>
      </c>
      <c r="X22" s="234">
        <v>0</v>
      </c>
      <c r="Y22" s="232">
        <v>6000</v>
      </c>
      <c r="Z22" s="185">
        <v>0</v>
      </c>
      <c r="AA22" s="234">
        <v>0</v>
      </c>
      <c r="AB22" s="232">
        <v>0</v>
      </c>
      <c r="AC22" s="185">
        <v>0</v>
      </c>
      <c r="AD22" s="234">
        <v>0</v>
      </c>
      <c r="AE22" s="232">
        <v>0</v>
      </c>
      <c r="AF22" s="185">
        <v>0</v>
      </c>
      <c r="AG22" s="234">
        <v>0</v>
      </c>
      <c r="AH22" s="232">
        <v>0</v>
      </c>
      <c r="AI22" s="185">
        <v>0</v>
      </c>
      <c r="AJ22" s="234">
        <v>0</v>
      </c>
      <c r="AK22" s="232">
        <v>0</v>
      </c>
      <c r="AL22" s="185">
        <v>0</v>
      </c>
      <c r="AM22" s="234">
        <v>0</v>
      </c>
      <c r="AN22" s="232">
        <v>0</v>
      </c>
      <c r="AO22" s="185">
        <v>0</v>
      </c>
      <c r="AP22" s="234">
        <v>0</v>
      </c>
      <c r="AQ22" s="232">
        <v>0</v>
      </c>
      <c r="AR22" s="185">
        <v>0</v>
      </c>
      <c r="AS22" s="234">
        <v>0</v>
      </c>
      <c r="AT22" s="232">
        <v>0</v>
      </c>
      <c r="AU22" s="185">
        <v>0</v>
      </c>
      <c r="AV22" s="234">
        <v>0</v>
      </c>
      <c r="AW22" s="232">
        <v>0</v>
      </c>
      <c r="AX22" s="185">
        <v>0</v>
      </c>
      <c r="AY22" s="234">
        <v>0</v>
      </c>
      <c r="AZ22" s="232">
        <v>0</v>
      </c>
      <c r="BA22" s="185">
        <v>0</v>
      </c>
      <c r="BB22" s="234">
        <v>0</v>
      </c>
      <c r="BC22" s="232">
        <v>0</v>
      </c>
      <c r="BD22" s="185">
        <v>0</v>
      </c>
      <c r="BE22" s="234">
        <v>0</v>
      </c>
      <c r="BF22" s="232">
        <v>0</v>
      </c>
      <c r="BG22" s="185">
        <v>0</v>
      </c>
    </row>
    <row r="23" spans="1:59" ht="14.1" customHeight="1" x14ac:dyDescent="0.2">
      <c r="A23" s="272" t="s">
        <v>171</v>
      </c>
      <c r="B23" s="275" t="s">
        <v>395</v>
      </c>
      <c r="C23" s="234">
        <v>0</v>
      </c>
      <c r="D23" s="232">
        <v>0</v>
      </c>
      <c r="E23" s="185">
        <v>0</v>
      </c>
      <c r="F23" s="234">
        <v>14256239</v>
      </c>
      <c r="G23" s="232">
        <v>21749898</v>
      </c>
      <c r="H23" s="185">
        <v>152.56406686223485</v>
      </c>
      <c r="I23" s="234">
        <v>30457210.375999998</v>
      </c>
      <c r="J23" s="232">
        <v>28975838.434</v>
      </c>
      <c r="K23" s="185">
        <v>95.136219227853829</v>
      </c>
      <c r="L23" s="234">
        <v>10547595</v>
      </c>
      <c r="M23" s="232">
        <v>8921110</v>
      </c>
      <c r="N23" s="185">
        <v>84.579565294268505</v>
      </c>
      <c r="O23" s="234">
        <v>5892687.7999999998</v>
      </c>
      <c r="P23" s="232">
        <v>4797030</v>
      </c>
      <c r="Q23" s="185">
        <v>81.406484830233154</v>
      </c>
      <c r="R23" s="234">
        <v>52825148</v>
      </c>
      <c r="S23" s="232">
        <v>52134405</v>
      </c>
      <c r="T23" s="185">
        <v>98.692397416472929</v>
      </c>
      <c r="U23" s="234">
        <v>2120438</v>
      </c>
      <c r="V23" s="232">
        <v>2142438</v>
      </c>
      <c r="W23" s="185">
        <v>101.03752149320093</v>
      </c>
      <c r="X23" s="234">
        <v>206587</v>
      </c>
      <c r="Y23" s="232">
        <v>196587</v>
      </c>
      <c r="Z23" s="185">
        <v>95.159424358744744</v>
      </c>
      <c r="AA23" s="234">
        <v>0</v>
      </c>
      <c r="AB23" s="232">
        <v>0</v>
      </c>
      <c r="AC23" s="185">
        <v>0</v>
      </c>
      <c r="AD23" s="234">
        <v>0</v>
      </c>
      <c r="AE23" s="232">
        <v>0</v>
      </c>
      <c r="AF23" s="185">
        <v>0</v>
      </c>
      <c r="AG23" s="234">
        <v>0</v>
      </c>
      <c r="AH23" s="232">
        <v>0</v>
      </c>
      <c r="AI23" s="185">
        <v>0</v>
      </c>
      <c r="AJ23" s="234">
        <v>0</v>
      </c>
      <c r="AK23" s="232">
        <v>0</v>
      </c>
      <c r="AL23" s="185">
        <v>0</v>
      </c>
      <c r="AM23" s="234">
        <v>0</v>
      </c>
      <c r="AN23" s="232">
        <v>0</v>
      </c>
      <c r="AO23" s="185">
        <v>0</v>
      </c>
      <c r="AP23" s="234">
        <v>0</v>
      </c>
      <c r="AQ23" s="232">
        <v>0</v>
      </c>
      <c r="AR23" s="185">
        <v>0</v>
      </c>
      <c r="AS23" s="234">
        <v>0</v>
      </c>
      <c r="AT23" s="232">
        <v>0</v>
      </c>
      <c r="AU23" s="185">
        <v>0</v>
      </c>
      <c r="AV23" s="234">
        <v>0</v>
      </c>
      <c r="AW23" s="232">
        <v>0</v>
      </c>
      <c r="AX23" s="185">
        <v>0</v>
      </c>
      <c r="AY23" s="234">
        <v>0</v>
      </c>
      <c r="AZ23" s="232">
        <v>0</v>
      </c>
      <c r="BA23" s="185">
        <v>0</v>
      </c>
      <c r="BB23" s="234">
        <v>0</v>
      </c>
      <c r="BC23" s="232">
        <v>0</v>
      </c>
      <c r="BD23" s="185">
        <v>0</v>
      </c>
      <c r="BE23" s="234">
        <v>0</v>
      </c>
      <c r="BF23" s="232">
        <v>0</v>
      </c>
      <c r="BG23" s="185">
        <v>0</v>
      </c>
    </row>
    <row r="24" spans="1:59" ht="14.1" customHeight="1" x14ac:dyDescent="0.2">
      <c r="A24" s="259" t="s">
        <v>187</v>
      </c>
      <c r="B24" s="275" t="s">
        <v>556</v>
      </c>
      <c r="C24" s="234">
        <v>0</v>
      </c>
      <c r="D24" s="232">
        <v>0</v>
      </c>
      <c r="E24" s="185">
        <v>0</v>
      </c>
      <c r="F24" s="234">
        <v>1287179</v>
      </c>
      <c r="G24" s="232">
        <v>1887179</v>
      </c>
      <c r="H24" s="185">
        <v>146.61356345931685</v>
      </c>
      <c r="I24" s="234">
        <v>2527575.8659999999</v>
      </c>
      <c r="J24" s="232">
        <v>2527575.8659999999</v>
      </c>
      <c r="K24" s="185">
        <v>100</v>
      </c>
      <c r="L24" s="234">
        <v>497000</v>
      </c>
      <c r="M24" s="232">
        <v>0</v>
      </c>
      <c r="N24" s="185">
        <v>0</v>
      </c>
      <c r="O24" s="234">
        <v>0</v>
      </c>
      <c r="P24" s="232">
        <v>0</v>
      </c>
      <c r="Q24" s="185">
        <v>0</v>
      </c>
      <c r="R24" s="234">
        <v>0</v>
      </c>
      <c r="S24" s="232">
        <v>0</v>
      </c>
      <c r="T24" s="185">
        <v>0</v>
      </c>
      <c r="U24" s="234">
        <v>0</v>
      </c>
      <c r="V24" s="232">
        <v>0</v>
      </c>
      <c r="W24" s="185">
        <v>0</v>
      </c>
      <c r="X24" s="234">
        <v>0</v>
      </c>
      <c r="Y24" s="232">
        <v>0</v>
      </c>
      <c r="Z24" s="185">
        <v>0</v>
      </c>
      <c r="AA24" s="234">
        <v>0</v>
      </c>
      <c r="AB24" s="232">
        <v>0</v>
      </c>
      <c r="AC24" s="185">
        <v>0</v>
      </c>
      <c r="AD24" s="234">
        <v>0</v>
      </c>
      <c r="AE24" s="232">
        <v>0</v>
      </c>
      <c r="AF24" s="185">
        <v>0</v>
      </c>
      <c r="AG24" s="234">
        <v>0</v>
      </c>
      <c r="AH24" s="232">
        <v>0</v>
      </c>
      <c r="AI24" s="185">
        <v>0</v>
      </c>
      <c r="AJ24" s="234">
        <v>0</v>
      </c>
      <c r="AK24" s="232">
        <v>0</v>
      </c>
      <c r="AL24" s="185">
        <v>0</v>
      </c>
      <c r="AM24" s="234">
        <v>0</v>
      </c>
      <c r="AN24" s="232">
        <v>0</v>
      </c>
      <c r="AO24" s="185">
        <v>0</v>
      </c>
      <c r="AP24" s="234">
        <v>0</v>
      </c>
      <c r="AQ24" s="232">
        <v>0</v>
      </c>
      <c r="AR24" s="185">
        <v>0</v>
      </c>
      <c r="AS24" s="234">
        <v>0</v>
      </c>
      <c r="AT24" s="232">
        <v>0</v>
      </c>
      <c r="AU24" s="185">
        <v>0</v>
      </c>
      <c r="AV24" s="234">
        <v>0</v>
      </c>
      <c r="AW24" s="232">
        <v>0</v>
      </c>
      <c r="AX24" s="185">
        <v>0</v>
      </c>
      <c r="AY24" s="234">
        <v>0</v>
      </c>
      <c r="AZ24" s="232">
        <v>0</v>
      </c>
      <c r="BA24" s="185">
        <v>0</v>
      </c>
      <c r="BB24" s="234">
        <v>0</v>
      </c>
      <c r="BC24" s="232">
        <v>0</v>
      </c>
      <c r="BD24" s="185">
        <v>0</v>
      </c>
      <c r="BE24" s="234">
        <v>0</v>
      </c>
      <c r="BF24" s="232">
        <v>0</v>
      </c>
      <c r="BG24" s="185">
        <v>0</v>
      </c>
    </row>
    <row r="25" spans="1:59" ht="14.1" customHeight="1" x14ac:dyDescent="0.2">
      <c r="A25" s="259" t="s">
        <v>197</v>
      </c>
      <c r="B25" s="275" t="s">
        <v>328</v>
      </c>
      <c r="C25" s="234">
        <v>0</v>
      </c>
      <c r="D25" s="232">
        <v>0</v>
      </c>
      <c r="E25" s="185">
        <v>0</v>
      </c>
      <c r="F25" s="234">
        <v>0</v>
      </c>
      <c r="G25" s="232">
        <v>0</v>
      </c>
      <c r="H25" s="185">
        <v>0</v>
      </c>
      <c r="I25" s="234">
        <v>0</v>
      </c>
      <c r="J25" s="232">
        <v>0</v>
      </c>
      <c r="K25" s="185">
        <v>0</v>
      </c>
      <c r="L25" s="234">
        <v>99470</v>
      </c>
      <c r="M25" s="232">
        <v>99470</v>
      </c>
      <c r="N25" s="185">
        <v>100</v>
      </c>
      <c r="O25" s="234">
        <v>0</v>
      </c>
      <c r="P25" s="232">
        <v>0</v>
      </c>
      <c r="Q25" s="185">
        <v>0</v>
      </c>
      <c r="R25" s="234">
        <v>0</v>
      </c>
      <c r="S25" s="232">
        <v>0</v>
      </c>
      <c r="T25" s="185">
        <v>0</v>
      </c>
      <c r="U25" s="234">
        <v>0</v>
      </c>
      <c r="V25" s="232">
        <v>0</v>
      </c>
      <c r="W25" s="185">
        <v>0</v>
      </c>
      <c r="X25" s="234">
        <v>0</v>
      </c>
      <c r="Y25" s="232">
        <v>0</v>
      </c>
      <c r="Z25" s="185">
        <v>0</v>
      </c>
      <c r="AA25" s="234">
        <v>0</v>
      </c>
      <c r="AB25" s="232">
        <v>0</v>
      </c>
      <c r="AC25" s="185">
        <v>0</v>
      </c>
      <c r="AD25" s="234">
        <v>0</v>
      </c>
      <c r="AE25" s="232">
        <v>0</v>
      </c>
      <c r="AF25" s="185">
        <v>0</v>
      </c>
      <c r="AG25" s="234">
        <v>0</v>
      </c>
      <c r="AH25" s="232">
        <v>0</v>
      </c>
      <c r="AI25" s="185">
        <v>0</v>
      </c>
      <c r="AJ25" s="234">
        <v>0</v>
      </c>
      <c r="AK25" s="232">
        <v>0</v>
      </c>
      <c r="AL25" s="185">
        <v>0</v>
      </c>
      <c r="AM25" s="234">
        <v>0</v>
      </c>
      <c r="AN25" s="232">
        <v>0</v>
      </c>
      <c r="AO25" s="185">
        <v>0</v>
      </c>
      <c r="AP25" s="234">
        <v>0</v>
      </c>
      <c r="AQ25" s="232">
        <v>0</v>
      </c>
      <c r="AR25" s="185">
        <v>0</v>
      </c>
      <c r="AS25" s="234">
        <v>0</v>
      </c>
      <c r="AT25" s="232">
        <v>0</v>
      </c>
      <c r="AU25" s="185">
        <v>0</v>
      </c>
      <c r="AV25" s="234">
        <v>0</v>
      </c>
      <c r="AW25" s="232">
        <v>0</v>
      </c>
      <c r="AX25" s="185">
        <v>0</v>
      </c>
      <c r="AY25" s="234">
        <v>0</v>
      </c>
      <c r="AZ25" s="232">
        <v>0</v>
      </c>
      <c r="BA25" s="185">
        <v>0</v>
      </c>
      <c r="BB25" s="234">
        <v>0</v>
      </c>
      <c r="BC25" s="232">
        <v>0</v>
      </c>
      <c r="BD25" s="185">
        <v>0</v>
      </c>
      <c r="BE25" s="234">
        <v>0</v>
      </c>
      <c r="BF25" s="232">
        <v>0</v>
      </c>
      <c r="BG25" s="185">
        <v>0</v>
      </c>
    </row>
    <row r="26" spans="1:59" ht="14.1" customHeight="1" x14ac:dyDescent="0.2">
      <c r="A26" s="262" t="s">
        <v>201</v>
      </c>
      <c r="B26" s="307" t="s">
        <v>564</v>
      </c>
      <c r="C26" s="244">
        <v>10931000</v>
      </c>
      <c r="D26" s="245">
        <v>11656900</v>
      </c>
      <c r="E26" s="206">
        <v>106.6407465007776</v>
      </c>
      <c r="F26" s="244">
        <v>11456103</v>
      </c>
      <c r="G26" s="245">
        <v>10353217</v>
      </c>
      <c r="H26" s="206">
        <v>90.372939209781904</v>
      </c>
      <c r="I26" s="244">
        <v>5614842.267</v>
      </c>
      <c r="J26" s="245">
        <v>4917464.057</v>
      </c>
      <c r="K26" s="206">
        <v>87.579736405086805</v>
      </c>
      <c r="L26" s="244">
        <v>652424</v>
      </c>
      <c r="M26" s="245">
        <v>1199176</v>
      </c>
      <c r="N26" s="206">
        <v>183.80317094404865</v>
      </c>
      <c r="O26" s="244">
        <v>1347458.6</v>
      </c>
      <c r="P26" s="245">
        <v>1236145</v>
      </c>
      <c r="Q26" s="206">
        <v>91.738996656372223</v>
      </c>
      <c r="R26" s="244">
        <v>1593727</v>
      </c>
      <c r="S26" s="245">
        <v>2129110</v>
      </c>
      <c r="T26" s="206">
        <v>133.59314361870008</v>
      </c>
      <c r="U26" s="244">
        <v>1270513</v>
      </c>
      <c r="V26" s="245">
        <v>2112283</v>
      </c>
      <c r="W26" s="206">
        <v>166.25433978243433</v>
      </c>
      <c r="X26" s="244">
        <v>2014934</v>
      </c>
      <c r="Y26" s="245">
        <v>2550723</v>
      </c>
      <c r="Z26" s="206">
        <v>126.59089578120177</v>
      </c>
      <c r="AA26" s="244">
        <v>1895452</v>
      </c>
      <c r="AB26" s="245">
        <v>2343679</v>
      </c>
      <c r="AC26" s="206">
        <v>123.64749938273299</v>
      </c>
      <c r="AD26" s="244">
        <v>1909121</v>
      </c>
      <c r="AE26" s="245">
        <v>3717009</v>
      </c>
      <c r="AF26" s="206">
        <v>194.69740262665383</v>
      </c>
      <c r="AG26" s="244">
        <v>20120909</v>
      </c>
      <c r="AH26" s="245">
        <v>22981037</v>
      </c>
      <c r="AI26" s="206">
        <v>114.2147057073813</v>
      </c>
      <c r="AJ26" s="244">
        <v>3793939.3080000002</v>
      </c>
      <c r="AK26" s="245">
        <v>4787160.4079999998</v>
      </c>
      <c r="AL26" s="206">
        <v>126.17915099236478</v>
      </c>
      <c r="AM26" s="244">
        <v>3675669</v>
      </c>
      <c r="AN26" s="245">
        <v>2817594</v>
      </c>
      <c r="AO26" s="206">
        <v>76.655270101850846</v>
      </c>
      <c r="AP26" s="244">
        <v>1519860</v>
      </c>
      <c r="AQ26" s="245">
        <v>2648927</v>
      </c>
      <c r="AR26" s="206">
        <v>174.28756596002265</v>
      </c>
      <c r="AS26" s="244">
        <v>1509000</v>
      </c>
      <c r="AT26" s="245">
        <v>3985213</v>
      </c>
      <c r="AU26" s="206">
        <v>264.09628893306825</v>
      </c>
      <c r="AV26" s="244">
        <v>2219000</v>
      </c>
      <c r="AW26" s="245">
        <v>2941474.4390000002</v>
      </c>
      <c r="AX26" s="206">
        <v>132.55855966651646</v>
      </c>
      <c r="AY26" s="244">
        <v>2029620.9750000001</v>
      </c>
      <c r="AZ26" s="245">
        <v>3353034.0269999998</v>
      </c>
      <c r="BA26" s="206">
        <v>165.20493571465971</v>
      </c>
      <c r="BB26" s="244">
        <v>2206000</v>
      </c>
      <c r="BC26" s="245">
        <v>7466701.0058200005</v>
      </c>
      <c r="BD26" s="206">
        <v>338.47239373617407</v>
      </c>
      <c r="BE26" s="244">
        <v>1802402</v>
      </c>
      <c r="BF26" s="245">
        <v>4642281.5390000008</v>
      </c>
      <c r="BG26" s="206">
        <v>257.56082932664305</v>
      </c>
    </row>
    <row r="27" spans="1:59" ht="14.1" customHeight="1" x14ac:dyDescent="0.2">
      <c r="A27" s="259" t="s">
        <v>202</v>
      </c>
      <c r="B27" s="275" t="s">
        <v>418</v>
      </c>
      <c r="C27" s="234">
        <v>0</v>
      </c>
      <c r="D27" s="232">
        <v>0</v>
      </c>
      <c r="E27" s="185">
        <v>0</v>
      </c>
      <c r="F27" s="234">
        <v>535406</v>
      </c>
      <c r="G27" s="232">
        <v>455096</v>
      </c>
      <c r="H27" s="185">
        <v>85.000168096734058</v>
      </c>
      <c r="I27" s="234">
        <v>65918.986000000004</v>
      </c>
      <c r="J27" s="232">
        <v>70980.350999999995</v>
      </c>
      <c r="K27" s="185">
        <v>107.67815967314786</v>
      </c>
      <c r="L27" s="234">
        <v>117216</v>
      </c>
      <c r="M27" s="232">
        <v>116006</v>
      </c>
      <c r="N27" s="185">
        <v>98.967717717717719</v>
      </c>
      <c r="O27" s="234">
        <v>283746.09999999998</v>
      </c>
      <c r="P27" s="232">
        <v>163746</v>
      </c>
      <c r="Q27" s="185">
        <v>57.708634585638364</v>
      </c>
      <c r="R27" s="234">
        <v>426049</v>
      </c>
      <c r="S27" s="232">
        <v>478308</v>
      </c>
      <c r="T27" s="185">
        <v>112.2659600186833</v>
      </c>
      <c r="U27" s="234">
        <v>3404</v>
      </c>
      <c r="V27" s="232">
        <v>28557</v>
      </c>
      <c r="W27" s="185">
        <v>838.92479435957694</v>
      </c>
      <c r="X27" s="234">
        <v>22776</v>
      </c>
      <c r="Y27" s="232">
        <v>32273</v>
      </c>
      <c r="Z27" s="185">
        <v>141.69740077274324</v>
      </c>
      <c r="AA27" s="234">
        <v>2359</v>
      </c>
      <c r="AB27" s="232">
        <v>7101</v>
      </c>
      <c r="AC27" s="185">
        <v>301.01738024586689</v>
      </c>
      <c r="AD27" s="234">
        <v>0</v>
      </c>
      <c r="AE27" s="232">
        <v>60229</v>
      </c>
      <c r="AF27" s="185">
        <v>0</v>
      </c>
      <c r="AG27" s="234">
        <v>14731</v>
      </c>
      <c r="AH27" s="232">
        <v>60833</v>
      </c>
      <c r="AI27" s="185">
        <v>412.95906591541643</v>
      </c>
      <c r="AJ27" s="234">
        <v>5000</v>
      </c>
      <c r="AK27" s="232">
        <v>7483.7280000000001</v>
      </c>
      <c r="AL27" s="185">
        <v>149.67456000000001</v>
      </c>
      <c r="AM27" s="234">
        <v>11000</v>
      </c>
      <c r="AN27" s="232">
        <v>37907</v>
      </c>
      <c r="AO27" s="185">
        <v>344.60909090909092</v>
      </c>
      <c r="AP27" s="234">
        <v>23612</v>
      </c>
      <c r="AQ27" s="232">
        <v>57739</v>
      </c>
      <c r="AR27" s="185">
        <v>244.53244113162799</v>
      </c>
      <c r="AS27" s="234">
        <v>0</v>
      </c>
      <c r="AT27" s="232">
        <v>29003</v>
      </c>
      <c r="AU27" s="185">
        <v>0</v>
      </c>
      <c r="AV27" s="234">
        <v>0</v>
      </c>
      <c r="AW27" s="232">
        <v>52345.652000000002</v>
      </c>
      <c r="AX27" s="185">
        <v>0</v>
      </c>
      <c r="AY27" s="234">
        <v>2794.6680000000001</v>
      </c>
      <c r="AZ27" s="232">
        <v>80728.472999999998</v>
      </c>
      <c r="BA27" s="185">
        <v>2888.6605850855985</v>
      </c>
      <c r="BB27" s="234">
        <v>0</v>
      </c>
      <c r="BC27" s="232">
        <v>181316.641</v>
      </c>
      <c r="BD27" s="185">
        <v>0</v>
      </c>
      <c r="BE27" s="234">
        <v>0</v>
      </c>
      <c r="BF27" s="232">
        <v>4678.6769999999997</v>
      </c>
      <c r="BG27" s="185">
        <v>0</v>
      </c>
    </row>
    <row r="28" spans="1:59" ht="14.1" customHeight="1" x14ac:dyDescent="0.2">
      <c r="A28" s="259" t="s">
        <v>212</v>
      </c>
      <c r="B28" s="275" t="s">
        <v>567</v>
      </c>
      <c r="C28" s="234">
        <v>0</v>
      </c>
      <c r="D28" s="232">
        <v>0</v>
      </c>
      <c r="E28" s="185">
        <v>0</v>
      </c>
      <c r="F28" s="234">
        <v>0</v>
      </c>
      <c r="G28" s="232">
        <v>0</v>
      </c>
      <c r="H28" s="185">
        <v>0</v>
      </c>
      <c r="I28" s="234">
        <v>0</v>
      </c>
      <c r="J28" s="232">
        <v>0</v>
      </c>
      <c r="K28" s="185">
        <v>0</v>
      </c>
      <c r="L28" s="234">
        <v>0</v>
      </c>
      <c r="M28" s="232">
        <v>0</v>
      </c>
      <c r="N28" s="185">
        <v>0</v>
      </c>
      <c r="O28" s="234">
        <v>0</v>
      </c>
      <c r="P28" s="232">
        <v>0</v>
      </c>
      <c r="Q28" s="185">
        <v>0</v>
      </c>
      <c r="R28" s="234">
        <v>0</v>
      </c>
      <c r="S28" s="232">
        <v>0</v>
      </c>
      <c r="T28" s="185">
        <v>0</v>
      </c>
      <c r="U28" s="234">
        <v>0</v>
      </c>
      <c r="V28" s="232">
        <v>0</v>
      </c>
      <c r="W28" s="185">
        <v>0</v>
      </c>
      <c r="X28" s="234">
        <v>0</v>
      </c>
      <c r="Y28" s="232">
        <v>0</v>
      </c>
      <c r="Z28" s="185">
        <v>0</v>
      </c>
      <c r="AA28" s="234">
        <v>0</v>
      </c>
      <c r="AB28" s="232">
        <v>0</v>
      </c>
      <c r="AC28" s="185">
        <v>0</v>
      </c>
      <c r="AD28" s="234">
        <v>0</v>
      </c>
      <c r="AE28" s="232">
        <v>0</v>
      </c>
      <c r="AF28" s="185">
        <v>0</v>
      </c>
      <c r="AG28" s="234">
        <v>0</v>
      </c>
      <c r="AH28" s="232">
        <v>0</v>
      </c>
      <c r="AI28" s="185">
        <v>0</v>
      </c>
      <c r="AJ28" s="234">
        <v>0</v>
      </c>
      <c r="AK28" s="232">
        <v>0</v>
      </c>
      <c r="AL28" s="185">
        <v>0</v>
      </c>
      <c r="AM28" s="234">
        <v>0</v>
      </c>
      <c r="AN28" s="232">
        <v>0</v>
      </c>
      <c r="AO28" s="185">
        <v>0</v>
      </c>
      <c r="AP28" s="234">
        <v>0</v>
      </c>
      <c r="AQ28" s="232">
        <v>0</v>
      </c>
      <c r="AR28" s="185">
        <v>0</v>
      </c>
      <c r="AS28" s="234">
        <v>0</v>
      </c>
      <c r="AT28" s="232">
        <v>0</v>
      </c>
      <c r="AU28" s="185">
        <v>0</v>
      </c>
      <c r="AV28" s="234">
        <v>0</v>
      </c>
      <c r="AW28" s="232">
        <v>0</v>
      </c>
      <c r="AX28" s="185">
        <v>0</v>
      </c>
      <c r="AY28" s="234">
        <v>0</v>
      </c>
      <c r="AZ28" s="232">
        <v>0</v>
      </c>
      <c r="BA28" s="185">
        <v>0</v>
      </c>
      <c r="BB28" s="234">
        <v>0</v>
      </c>
      <c r="BC28" s="232">
        <v>0</v>
      </c>
      <c r="BD28" s="185">
        <v>0</v>
      </c>
      <c r="BE28" s="234">
        <v>0</v>
      </c>
      <c r="BF28" s="232">
        <v>0</v>
      </c>
      <c r="BG28" s="185">
        <v>0</v>
      </c>
    </row>
    <row r="29" spans="1:59" ht="14.1" customHeight="1" x14ac:dyDescent="0.2">
      <c r="A29" s="259" t="s">
        <v>212</v>
      </c>
      <c r="B29" s="276" t="s">
        <v>559</v>
      </c>
      <c r="C29" s="234">
        <v>0</v>
      </c>
      <c r="D29" s="232">
        <v>0</v>
      </c>
      <c r="E29" s="185">
        <v>0</v>
      </c>
      <c r="F29" s="234">
        <v>39180</v>
      </c>
      <c r="G29" s="232">
        <v>38409</v>
      </c>
      <c r="H29" s="185">
        <v>98.032159264931082</v>
      </c>
      <c r="I29" s="234">
        <v>0</v>
      </c>
      <c r="J29" s="232">
        <v>7435.7160000000003</v>
      </c>
      <c r="K29" s="185">
        <v>0</v>
      </c>
      <c r="L29" s="234">
        <v>0</v>
      </c>
      <c r="M29" s="232">
        <v>0</v>
      </c>
      <c r="N29" s="185">
        <v>0</v>
      </c>
      <c r="O29" s="234">
        <v>0</v>
      </c>
      <c r="P29" s="232">
        <v>0</v>
      </c>
      <c r="Q29" s="185">
        <v>0</v>
      </c>
      <c r="R29" s="234">
        <v>0</v>
      </c>
      <c r="S29" s="232">
        <v>0</v>
      </c>
      <c r="T29" s="185">
        <v>0</v>
      </c>
      <c r="U29" s="234">
        <v>0</v>
      </c>
      <c r="V29" s="232">
        <v>0</v>
      </c>
      <c r="W29" s="185">
        <v>0</v>
      </c>
      <c r="X29" s="234">
        <v>198428</v>
      </c>
      <c r="Y29" s="232">
        <v>206428</v>
      </c>
      <c r="Z29" s="185">
        <v>104.03168907613845</v>
      </c>
      <c r="AA29" s="234">
        <v>0</v>
      </c>
      <c r="AB29" s="232">
        <v>7126</v>
      </c>
      <c r="AC29" s="185">
        <v>0</v>
      </c>
      <c r="AD29" s="234">
        <v>193274</v>
      </c>
      <c r="AE29" s="232">
        <v>193814</v>
      </c>
      <c r="AF29" s="185">
        <v>100.27939609052434</v>
      </c>
      <c r="AG29" s="234">
        <v>0</v>
      </c>
      <c r="AH29" s="232">
        <v>1300</v>
      </c>
      <c r="AI29" s="185">
        <v>0</v>
      </c>
      <c r="AJ29" s="234">
        <v>0</v>
      </c>
      <c r="AK29" s="232">
        <v>0</v>
      </c>
      <c r="AL29" s="185">
        <v>0</v>
      </c>
      <c r="AM29" s="234">
        <v>0</v>
      </c>
      <c r="AN29" s="232">
        <v>1000</v>
      </c>
      <c r="AO29" s="185">
        <v>0</v>
      </c>
      <c r="AP29" s="234">
        <v>169860</v>
      </c>
      <c r="AQ29" s="232">
        <v>199598</v>
      </c>
      <c r="AR29" s="185">
        <v>117.50735900153066</v>
      </c>
      <c r="AS29" s="234">
        <v>0</v>
      </c>
      <c r="AT29" s="232">
        <v>0</v>
      </c>
      <c r="AU29" s="185">
        <v>0</v>
      </c>
      <c r="AV29" s="234">
        <v>0</v>
      </c>
      <c r="AW29" s="232">
        <v>5066.4170000000004</v>
      </c>
      <c r="AX29" s="185">
        <v>0</v>
      </c>
      <c r="AY29" s="234">
        <v>0</v>
      </c>
      <c r="AZ29" s="232">
        <v>0</v>
      </c>
      <c r="BA29" s="185">
        <v>0</v>
      </c>
      <c r="BB29" s="234">
        <v>0</v>
      </c>
      <c r="BC29" s="232">
        <v>56600</v>
      </c>
      <c r="BD29" s="185">
        <v>0</v>
      </c>
      <c r="BE29" s="234">
        <v>0</v>
      </c>
      <c r="BF29" s="232">
        <v>0</v>
      </c>
      <c r="BG29" s="185">
        <v>0</v>
      </c>
    </row>
    <row r="30" spans="1:59" ht="14.1" customHeight="1" x14ac:dyDescent="0.2">
      <c r="A30" s="259" t="s">
        <v>217</v>
      </c>
      <c r="B30" s="275" t="s">
        <v>563</v>
      </c>
      <c r="C30" s="234">
        <v>0</v>
      </c>
      <c r="D30" s="232">
        <v>0</v>
      </c>
      <c r="E30" s="185">
        <v>0</v>
      </c>
      <c r="F30" s="234">
        <v>2354915</v>
      </c>
      <c r="G30" s="232">
        <v>1592326</v>
      </c>
      <c r="H30" s="185">
        <v>67.617132677824884</v>
      </c>
      <c r="I30" s="234">
        <v>754039.51300000004</v>
      </c>
      <c r="J30" s="232">
        <v>591111.22900000005</v>
      </c>
      <c r="K30" s="185">
        <v>78.392606595405297</v>
      </c>
      <c r="L30" s="234">
        <v>494979</v>
      </c>
      <c r="M30" s="232">
        <v>954384</v>
      </c>
      <c r="N30" s="185">
        <v>192.81302843150922</v>
      </c>
      <c r="O30" s="234">
        <v>962090.5</v>
      </c>
      <c r="P30" s="232">
        <v>838079</v>
      </c>
      <c r="Q30" s="185">
        <v>87.110204289513305</v>
      </c>
      <c r="R30" s="234">
        <v>993198</v>
      </c>
      <c r="S30" s="232">
        <v>1396453</v>
      </c>
      <c r="T30" s="185">
        <v>140.60167257686786</v>
      </c>
      <c r="U30" s="234">
        <v>1135189</v>
      </c>
      <c r="V30" s="232">
        <v>1904893</v>
      </c>
      <c r="W30" s="185">
        <v>167.80403967973615</v>
      </c>
      <c r="X30" s="234">
        <v>1676046</v>
      </c>
      <c r="Y30" s="232">
        <v>2147254</v>
      </c>
      <c r="Z30" s="185">
        <v>128.11426416697392</v>
      </c>
      <c r="AA30" s="234">
        <v>1800093</v>
      </c>
      <c r="AB30" s="232">
        <v>2125201</v>
      </c>
      <c r="AC30" s="185">
        <v>118.06062242339701</v>
      </c>
      <c r="AD30" s="234">
        <v>1700654</v>
      </c>
      <c r="AE30" s="232">
        <v>3398731</v>
      </c>
      <c r="AF30" s="185">
        <v>199.84847005916549</v>
      </c>
      <c r="AG30" s="234">
        <v>2306178</v>
      </c>
      <c r="AH30" s="232">
        <v>4384402</v>
      </c>
      <c r="AI30" s="185">
        <v>190.11550712911145</v>
      </c>
      <c r="AJ30" s="234">
        <v>3788939.3080000002</v>
      </c>
      <c r="AK30" s="232">
        <v>4702225.125</v>
      </c>
      <c r="AL30" s="185">
        <v>124.10399699651245</v>
      </c>
      <c r="AM30" s="234">
        <v>3122045</v>
      </c>
      <c r="AN30" s="232">
        <v>2150463</v>
      </c>
      <c r="AO30" s="185">
        <v>68.879948879660603</v>
      </c>
      <c r="AP30" s="234">
        <v>1326388</v>
      </c>
      <c r="AQ30" s="232">
        <v>2222370</v>
      </c>
      <c r="AR30" s="185">
        <v>167.55052066212903</v>
      </c>
      <c r="AS30" s="234">
        <v>1499000</v>
      </c>
      <c r="AT30" s="232">
        <v>2673397</v>
      </c>
      <c r="AU30" s="185">
        <v>178.34536357571716</v>
      </c>
      <c r="AV30" s="234">
        <v>2204000</v>
      </c>
      <c r="AW30" s="232">
        <v>2561673.4709999999</v>
      </c>
      <c r="AX30" s="185">
        <v>116.22837890199638</v>
      </c>
      <c r="AY30" s="234">
        <v>1955178.851</v>
      </c>
      <c r="AZ30" s="232">
        <v>2986841.4640000002</v>
      </c>
      <c r="BA30" s="185">
        <v>152.76563893233316</v>
      </c>
      <c r="BB30" s="234">
        <v>1848946.8870000001</v>
      </c>
      <c r="BC30" s="232">
        <v>3969900.4148200001</v>
      </c>
      <c r="BD30" s="185">
        <v>214.71143615495322</v>
      </c>
      <c r="BE30" s="234">
        <v>1742402</v>
      </c>
      <c r="BF30" s="232">
        <v>4553769.1720000003</v>
      </c>
      <c r="BG30" s="185">
        <v>261.35008867069712</v>
      </c>
    </row>
    <row r="31" spans="1:59" ht="21" x14ac:dyDescent="0.2">
      <c r="A31" s="259" t="s">
        <v>219</v>
      </c>
      <c r="B31" s="275" t="s">
        <v>558</v>
      </c>
      <c r="C31" s="234">
        <v>10931000</v>
      </c>
      <c r="D31" s="232">
        <v>11656900</v>
      </c>
      <c r="E31" s="185">
        <v>106.6407465007776</v>
      </c>
      <c r="F31" s="234">
        <v>8484200</v>
      </c>
      <c r="G31" s="232">
        <v>8194813</v>
      </c>
      <c r="H31" s="185">
        <v>96.58910681030622</v>
      </c>
      <c r="I31" s="234">
        <v>4763812.2089999998</v>
      </c>
      <c r="J31" s="232">
        <v>4192286.986</v>
      </c>
      <c r="K31" s="185">
        <v>88.002775971725967</v>
      </c>
      <c r="L31" s="234">
        <v>0</v>
      </c>
      <c r="M31" s="232">
        <v>0</v>
      </c>
      <c r="N31" s="185">
        <v>0</v>
      </c>
      <c r="O31" s="234">
        <v>0</v>
      </c>
      <c r="P31" s="232">
        <v>0</v>
      </c>
      <c r="Q31" s="185">
        <v>0</v>
      </c>
      <c r="R31" s="234">
        <v>3863</v>
      </c>
      <c r="S31" s="232">
        <v>0</v>
      </c>
      <c r="T31" s="185">
        <v>0</v>
      </c>
      <c r="U31" s="234">
        <v>4009</v>
      </c>
      <c r="V31" s="232">
        <v>59654</v>
      </c>
      <c r="W31" s="185">
        <v>1488.0019955101022</v>
      </c>
      <c r="X31" s="234">
        <v>0</v>
      </c>
      <c r="Y31" s="232">
        <v>0</v>
      </c>
      <c r="Z31" s="185">
        <v>0</v>
      </c>
      <c r="AA31" s="234">
        <v>0</v>
      </c>
      <c r="AB31" s="232">
        <v>0</v>
      </c>
      <c r="AC31" s="185">
        <v>0</v>
      </c>
      <c r="AD31" s="234">
        <v>0</v>
      </c>
      <c r="AE31" s="232">
        <v>0</v>
      </c>
      <c r="AF31" s="185">
        <v>0</v>
      </c>
      <c r="AG31" s="234">
        <v>0</v>
      </c>
      <c r="AH31" s="232">
        <v>0</v>
      </c>
      <c r="AI31" s="185">
        <v>0</v>
      </c>
      <c r="AJ31" s="234">
        <v>0</v>
      </c>
      <c r="AK31" s="232">
        <v>0</v>
      </c>
      <c r="AL31" s="185">
        <v>0</v>
      </c>
      <c r="AM31" s="234">
        <v>0</v>
      </c>
      <c r="AN31" s="232">
        <v>0</v>
      </c>
      <c r="AO31" s="185">
        <v>0</v>
      </c>
      <c r="AP31" s="234">
        <v>0</v>
      </c>
      <c r="AQ31" s="232">
        <v>0</v>
      </c>
      <c r="AR31" s="185">
        <v>0</v>
      </c>
      <c r="AS31" s="234">
        <v>0</v>
      </c>
      <c r="AT31" s="232">
        <v>0</v>
      </c>
      <c r="AU31" s="185">
        <v>0</v>
      </c>
      <c r="AV31" s="234">
        <v>0</v>
      </c>
      <c r="AW31" s="232">
        <v>0</v>
      </c>
      <c r="AX31" s="185">
        <v>0</v>
      </c>
      <c r="AY31" s="234">
        <v>0</v>
      </c>
      <c r="AZ31" s="232">
        <v>0</v>
      </c>
      <c r="BA31" s="185">
        <v>0</v>
      </c>
      <c r="BB31" s="234">
        <v>0</v>
      </c>
      <c r="BC31" s="232">
        <v>0</v>
      </c>
      <c r="BD31" s="185">
        <v>0</v>
      </c>
      <c r="BE31" s="234">
        <v>0</v>
      </c>
      <c r="BF31" s="232">
        <v>0</v>
      </c>
      <c r="BG31" s="185">
        <v>0</v>
      </c>
    </row>
    <row r="32" spans="1:59" ht="14.1" customHeight="1" thickBot="1" x14ac:dyDescent="0.25">
      <c r="A32" s="259" t="s">
        <v>221</v>
      </c>
      <c r="B32" s="275" t="s">
        <v>566</v>
      </c>
      <c r="C32" s="234">
        <v>0</v>
      </c>
      <c r="D32" s="232">
        <v>0</v>
      </c>
      <c r="E32" s="185">
        <v>0</v>
      </c>
      <c r="F32" s="234">
        <v>42402</v>
      </c>
      <c r="G32" s="232">
        <v>72573</v>
      </c>
      <c r="H32" s="185">
        <v>171.15466251591906</v>
      </c>
      <c r="I32" s="234">
        <v>31071.559000000001</v>
      </c>
      <c r="J32" s="232">
        <v>55649.775000000001</v>
      </c>
      <c r="K32" s="185">
        <v>179.10197232137594</v>
      </c>
      <c r="L32" s="234">
        <v>40229</v>
      </c>
      <c r="M32" s="232">
        <v>128786</v>
      </c>
      <c r="N32" s="185">
        <v>320.13224290934403</v>
      </c>
      <c r="O32" s="234">
        <v>101622</v>
      </c>
      <c r="P32" s="232">
        <v>234320</v>
      </c>
      <c r="Q32" s="185">
        <v>230.57999252130443</v>
      </c>
      <c r="R32" s="234">
        <v>170617</v>
      </c>
      <c r="S32" s="232">
        <v>254349</v>
      </c>
      <c r="T32" s="185">
        <v>149.07600063299671</v>
      </c>
      <c r="U32" s="234">
        <v>127911</v>
      </c>
      <c r="V32" s="232">
        <v>119179</v>
      </c>
      <c r="W32" s="185">
        <v>93.173378364644165</v>
      </c>
      <c r="X32" s="234">
        <v>117684</v>
      </c>
      <c r="Y32" s="232">
        <v>164768</v>
      </c>
      <c r="Z32" s="185">
        <v>140.00883722511131</v>
      </c>
      <c r="AA32" s="234">
        <v>93000</v>
      </c>
      <c r="AB32" s="232">
        <v>204251</v>
      </c>
      <c r="AC32" s="185">
        <v>219.6247311827957</v>
      </c>
      <c r="AD32" s="234">
        <v>15193</v>
      </c>
      <c r="AE32" s="232">
        <v>64235</v>
      </c>
      <c r="AF32" s="185">
        <v>422.79339169354307</v>
      </c>
      <c r="AG32" s="234">
        <v>17800000</v>
      </c>
      <c r="AH32" s="232">
        <v>18534502</v>
      </c>
      <c r="AI32" s="185">
        <v>104.12641573033707</v>
      </c>
      <c r="AJ32" s="234">
        <v>0</v>
      </c>
      <c r="AK32" s="232">
        <v>77451.554999999993</v>
      </c>
      <c r="AL32" s="185">
        <v>0</v>
      </c>
      <c r="AM32" s="234">
        <v>542624</v>
      </c>
      <c r="AN32" s="232">
        <v>628224</v>
      </c>
      <c r="AO32" s="185">
        <v>115.77519608421301</v>
      </c>
      <c r="AP32" s="234">
        <v>0</v>
      </c>
      <c r="AQ32" s="232">
        <v>169220</v>
      </c>
      <c r="AR32" s="185">
        <v>0</v>
      </c>
      <c r="AS32" s="234">
        <v>10000</v>
      </c>
      <c r="AT32" s="232">
        <v>1282813</v>
      </c>
      <c r="AU32" s="185">
        <v>12828.13</v>
      </c>
      <c r="AV32" s="234">
        <v>15000</v>
      </c>
      <c r="AW32" s="232">
        <v>322388.89899999998</v>
      </c>
      <c r="AX32" s="185">
        <v>2149.2593266666668</v>
      </c>
      <c r="AY32" s="234">
        <v>71647.456000000006</v>
      </c>
      <c r="AZ32" s="232">
        <v>285464.09000000003</v>
      </c>
      <c r="BA32" s="185">
        <v>398.42878719936687</v>
      </c>
      <c r="BB32" s="234">
        <v>357053.11300000001</v>
      </c>
      <c r="BC32" s="232">
        <v>3258883.95</v>
      </c>
      <c r="BD32" s="185">
        <v>912.71685677755181</v>
      </c>
      <c r="BE32" s="234">
        <v>60000</v>
      </c>
      <c r="BF32" s="232">
        <v>83833.69</v>
      </c>
      <c r="BG32" s="185">
        <v>139.72281666666666</v>
      </c>
    </row>
    <row r="33" spans="1:59" s="169" customFormat="1" ht="14.1" customHeight="1" thickBot="1" x14ac:dyDescent="0.25">
      <c r="A33" s="285" t="s">
        <v>222</v>
      </c>
      <c r="B33" s="293" t="s">
        <v>223</v>
      </c>
      <c r="C33" s="287">
        <v>262126800</v>
      </c>
      <c r="D33" s="288">
        <v>224507200</v>
      </c>
      <c r="E33" s="214">
        <v>85.648319820789027</v>
      </c>
      <c r="F33" s="287">
        <v>316284672</v>
      </c>
      <c r="G33" s="288">
        <v>290414805</v>
      </c>
      <c r="H33" s="214">
        <v>91.82070163678371</v>
      </c>
      <c r="I33" s="287">
        <v>350235393.59199995</v>
      </c>
      <c r="J33" s="288">
        <v>308056114.708</v>
      </c>
      <c r="K33" s="214">
        <v>87.956877101594159</v>
      </c>
      <c r="L33" s="287">
        <v>393538041</v>
      </c>
      <c r="M33" s="288">
        <v>354749636</v>
      </c>
      <c r="N33" s="214">
        <v>90.143670761424559</v>
      </c>
      <c r="O33" s="287">
        <v>412854671.70000005</v>
      </c>
      <c r="P33" s="288">
        <v>373201233</v>
      </c>
      <c r="Q33" s="214">
        <v>90.395303379583851</v>
      </c>
      <c r="R33" s="287">
        <v>469009969</v>
      </c>
      <c r="S33" s="288">
        <v>445998320</v>
      </c>
      <c r="T33" s="214">
        <v>95.093569322403894</v>
      </c>
      <c r="U33" s="287">
        <v>515088208</v>
      </c>
      <c r="V33" s="288">
        <v>491466736</v>
      </c>
      <c r="W33" s="214">
        <v>95.41409187142564</v>
      </c>
      <c r="X33" s="287">
        <v>657614269</v>
      </c>
      <c r="Y33" s="288">
        <v>613343095</v>
      </c>
      <c r="Z33" s="214">
        <v>93.267911587849071</v>
      </c>
      <c r="AA33" s="287">
        <v>837552115</v>
      </c>
      <c r="AB33" s="288">
        <v>751891630</v>
      </c>
      <c r="AC33" s="214">
        <v>89.772518812157728</v>
      </c>
      <c r="AD33" s="287">
        <v>933412515</v>
      </c>
      <c r="AE33" s="288">
        <v>852775086</v>
      </c>
      <c r="AF33" s="214">
        <v>91.361008374737722</v>
      </c>
      <c r="AG33" s="287">
        <v>1030103404</v>
      </c>
      <c r="AH33" s="288">
        <v>902244190</v>
      </c>
      <c r="AI33" s="214">
        <v>87.58773017315454</v>
      </c>
      <c r="AJ33" s="287">
        <v>1154134575.8990002</v>
      </c>
      <c r="AK33" s="288">
        <v>994562785.255</v>
      </c>
      <c r="AL33" s="214">
        <v>86.173900862496595</v>
      </c>
      <c r="AM33" s="287">
        <v>1398860433</v>
      </c>
      <c r="AN33" s="288">
        <v>1141620835</v>
      </c>
      <c r="AO33" s="214">
        <v>81.610774603987963</v>
      </c>
      <c r="AP33" s="287">
        <v>1448584404</v>
      </c>
      <c r="AQ33" s="288">
        <v>1138691873</v>
      </c>
      <c r="AR33" s="214">
        <v>78.607216110825945</v>
      </c>
      <c r="AS33" s="287">
        <v>1511939064</v>
      </c>
      <c r="AT33" s="288">
        <v>1153445627</v>
      </c>
      <c r="AU33" s="214">
        <v>76.289161016081792</v>
      </c>
      <c r="AV33" s="287">
        <v>1646012406.2010002</v>
      </c>
      <c r="AW33" s="288">
        <v>1414752693.7709999</v>
      </c>
      <c r="AX33" s="214">
        <v>85.950305625961349</v>
      </c>
      <c r="AY33" s="287">
        <v>1652442744.027</v>
      </c>
      <c r="AZ33" s="288">
        <v>1578449171.8569999</v>
      </c>
      <c r="BA33" s="214">
        <v>95.522170287747585</v>
      </c>
      <c r="BB33" s="287">
        <v>1725350324.747</v>
      </c>
      <c r="BC33" s="288">
        <v>1552784867.9595027</v>
      </c>
      <c r="BD33" s="214">
        <v>89.998236629839113</v>
      </c>
      <c r="BE33" s="287">
        <v>1694628501.5999999</v>
      </c>
      <c r="BF33" s="288">
        <v>1026010816.751</v>
      </c>
      <c r="BG33" s="214">
        <v>60.544881416917164</v>
      </c>
    </row>
    <row r="34" spans="1:59" ht="14.1" customHeight="1" x14ac:dyDescent="0.2">
      <c r="A34" s="165"/>
      <c r="V34" s="95"/>
      <c r="X34" s="170"/>
      <c r="Y34" s="170"/>
    </row>
    <row r="35" spans="1:59" s="162" customFormat="1" ht="14.1" customHeight="1" x14ac:dyDescent="0.2">
      <c r="BC35" s="403">
        <v>1552784867.9595029</v>
      </c>
      <c r="BD35" s="403"/>
      <c r="BE35" s="403"/>
      <c r="BF35" s="403">
        <v>1026010816.7509999</v>
      </c>
      <c r="BG35" s="403"/>
    </row>
    <row r="36" spans="1:59" ht="14.1" customHeight="1" x14ac:dyDescent="0.2">
      <c r="BC36" s="405"/>
      <c r="BD36" s="405"/>
      <c r="BE36" s="405"/>
      <c r="BF36" s="405"/>
      <c r="BG36" s="405"/>
    </row>
    <row r="37" spans="1:59" ht="14.1" customHeight="1" x14ac:dyDescent="0.2">
      <c r="A37" s="94" t="s">
        <v>512</v>
      </c>
      <c r="AZ37" s="95"/>
      <c r="BC37" s="404">
        <v>0</v>
      </c>
      <c r="BD37" s="405"/>
      <c r="BE37" s="405"/>
      <c r="BF37" s="404">
        <v>0</v>
      </c>
      <c r="BG37" s="405"/>
    </row>
    <row r="38" spans="1:59" ht="14.1" customHeight="1" x14ac:dyDescent="0.2">
      <c r="A38" s="94" t="s">
        <v>511</v>
      </c>
    </row>
  </sheetData>
  <mergeCells count="42">
    <mergeCell ref="L8:N8"/>
    <mergeCell ref="AD7:AF7"/>
    <mergeCell ref="AD8:AF8"/>
    <mergeCell ref="R8:T8"/>
    <mergeCell ref="X7:Z7"/>
    <mergeCell ref="L7:N7"/>
    <mergeCell ref="O7:Q7"/>
    <mergeCell ref="R7:T7"/>
    <mergeCell ref="U7:W7"/>
    <mergeCell ref="X8:Z8"/>
    <mergeCell ref="U8:W8"/>
    <mergeCell ref="O8:Q8"/>
    <mergeCell ref="C7:E7"/>
    <mergeCell ref="F7:H7"/>
    <mergeCell ref="I7:K7"/>
    <mergeCell ref="I8:K8"/>
    <mergeCell ref="C8:E8"/>
    <mergeCell ref="F8:H8"/>
    <mergeCell ref="BE7:BG7"/>
    <mergeCell ref="AJ7:AL7"/>
    <mergeCell ref="AJ8:AL8"/>
    <mergeCell ref="AM7:AO7"/>
    <mergeCell ref="AM8:AO8"/>
    <mergeCell ref="BE8:BG8"/>
    <mergeCell ref="BB7:BD7"/>
    <mergeCell ref="BB8:BD8"/>
    <mergeCell ref="A1:B6"/>
    <mergeCell ref="AM2:BG2"/>
    <mergeCell ref="AM3:BG3"/>
    <mergeCell ref="AG7:AI7"/>
    <mergeCell ref="AG8:AI8"/>
    <mergeCell ref="AY7:BA7"/>
    <mergeCell ref="AY8:BA8"/>
    <mergeCell ref="AV7:AX7"/>
    <mergeCell ref="AV8:AX8"/>
    <mergeCell ref="AP7:AR7"/>
    <mergeCell ref="AP8:AR8"/>
    <mergeCell ref="AS7:AU7"/>
    <mergeCell ref="AS8:AU8"/>
    <mergeCell ref="A7:B8"/>
    <mergeCell ref="AA7:AC7"/>
    <mergeCell ref="AA8:AC8"/>
  </mergeCells>
  <phoneticPr fontId="7" type="noConversion"/>
  <printOptions horizontalCentered="1" verticalCentered="1"/>
  <pageMargins left="0.59055118110236227" right="0.35433070866141736" top="0.98425196850393704" bottom="0.98425196850393704" header="1.43" footer="1.48"/>
  <pageSetup scale="80" orientation="landscape" r:id="rId1"/>
  <headerFooter alignWithMargins="0">
    <oddHeader>&amp;C&amp;"Arial,Negrita"EMPRESAS SOCIALES DEL ESTADO
PRESUPUESTO Y EJECUCIÓN DE INGRESOS POR CUENTAS
A DICIEMBRE 31 DE LOS AÑOS 1998 A 2008&amp;"Arial,Normal"
MILES DE PESOS CORRIENTES</oddHeader>
    <oddFooter>&amp;LFUENTE: Ejecuciones presupuestales&amp;C&amp;P/&amp;N&amp;R&amp;8&amp;Z&amp;F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BK259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7.5703125" style="94" customWidth="1"/>
    <col min="2" max="2" width="46.140625" style="94" customWidth="1"/>
    <col min="3" max="4" width="12.42578125" style="94" hidden="1" customWidth="1" outlineLevel="1"/>
    <col min="5" max="5" width="8.140625" style="94" hidden="1" customWidth="1" outlineLevel="1"/>
    <col min="6" max="7" width="12.42578125" style="94" hidden="1" customWidth="1" outlineLevel="1"/>
    <col min="8" max="8" width="8.140625" style="94" hidden="1" customWidth="1" outlineLevel="1"/>
    <col min="9" max="10" width="12.42578125" style="94" hidden="1" customWidth="1" outlineLevel="1"/>
    <col min="11" max="11" width="8.140625" style="94" hidden="1" customWidth="1" outlineLevel="1"/>
    <col min="12" max="13" width="12.42578125" style="94" hidden="1" customWidth="1" outlineLevel="1"/>
    <col min="14" max="14" width="8.140625" style="94" hidden="1" customWidth="1" outlineLevel="1"/>
    <col min="15" max="16" width="12.42578125" style="94" hidden="1" customWidth="1" outlineLevel="1"/>
    <col min="17" max="17" width="8.140625" style="94" hidden="1" customWidth="1" outlineLevel="1"/>
    <col min="18" max="19" width="12.42578125" style="94" hidden="1" customWidth="1" outlineLevel="1"/>
    <col min="20" max="20" width="8.140625" style="94" hidden="1" customWidth="1" outlineLevel="1"/>
    <col min="21" max="22" width="13.5703125" style="94" hidden="1" customWidth="1" outlineLevel="1"/>
    <col min="23" max="23" width="8.140625" style="94" hidden="1" customWidth="1" outlineLevel="1"/>
    <col min="24" max="25" width="13.5703125" style="94" hidden="1" customWidth="1" outlineLevel="1"/>
    <col min="26" max="26" width="8.140625" style="94" hidden="1" customWidth="1" outlineLevel="1"/>
    <col min="27" max="28" width="13.5703125" style="94" hidden="1" customWidth="1" outlineLevel="1"/>
    <col min="29" max="29" width="8.140625" style="94" hidden="1" customWidth="1" outlineLevel="1"/>
    <col min="30" max="31" width="13.5703125" style="94" hidden="1" customWidth="1" outlineLevel="1"/>
    <col min="32" max="32" width="8.140625" style="94" hidden="1" customWidth="1" outlineLevel="1"/>
    <col min="33" max="34" width="13.5703125" style="94" hidden="1" customWidth="1" outlineLevel="1"/>
    <col min="35" max="35" width="8.140625" style="94" hidden="1" customWidth="1" outlineLevel="1"/>
    <col min="36" max="37" width="13.5703125" style="94" hidden="1" customWidth="1" outlineLevel="1"/>
    <col min="38" max="38" width="8.140625" style="94" hidden="1" customWidth="1" outlineLevel="1"/>
    <col min="39" max="40" width="13.5703125" style="94" hidden="1" customWidth="1" outlineLevel="1"/>
    <col min="41" max="41" width="8.140625" style="94" hidden="1" customWidth="1" outlineLevel="1"/>
    <col min="42" max="42" width="13.5703125" style="94" bestFit="1" customWidth="1" collapsed="1"/>
    <col min="43" max="43" width="13.5703125" style="94" bestFit="1" customWidth="1"/>
    <col min="44" max="44" width="8.140625" style="94" bestFit="1" customWidth="1"/>
    <col min="45" max="46" width="13.5703125" style="94" bestFit="1" customWidth="1"/>
    <col min="47" max="47" width="8.140625" style="94" bestFit="1" customWidth="1"/>
    <col min="48" max="49" width="13.5703125" style="94" bestFit="1" customWidth="1"/>
    <col min="50" max="50" width="8.140625" style="94" bestFit="1" customWidth="1"/>
    <col min="51" max="51" width="13.5703125" style="94" bestFit="1" customWidth="1"/>
    <col min="52" max="52" width="12.42578125" style="94" bestFit="1" customWidth="1"/>
    <col min="53" max="53" width="8.140625" style="94" bestFit="1" customWidth="1"/>
    <col min="54" max="55" width="12.42578125" style="94" bestFit="1" customWidth="1"/>
    <col min="56" max="56" width="8.140625" style="94" bestFit="1" customWidth="1"/>
    <col min="57" max="58" width="13.5703125" style="94" bestFit="1" customWidth="1"/>
    <col min="59" max="59" width="8.140625" style="94" bestFit="1" customWidth="1"/>
    <col min="60" max="61" width="13.5703125" style="94" bestFit="1" customWidth="1"/>
    <col min="62" max="62" width="8.140625" style="94" bestFit="1" customWidth="1"/>
    <col min="63" max="16384" width="11.42578125" style="94"/>
  </cols>
  <sheetData>
    <row r="1" spans="1:63" ht="14.1" customHeight="1" x14ac:dyDescent="0.2">
      <c r="A1" s="453"/>
      <c r="B1" s="453"/>
    </row>
    <row r="2" spans="1:63" ht="46.5" customHeight="1" x14ac:dyDescent="0.2">
      <c r="A2" s="453"/>
      <c r="B2" s="453"/>
      <c r="AP2" s="463" t="s">
        <v>586</v>
      </c>
      <c r="AQ2" s="463"/>
      <c r="AR2" s="463"/>
      <c r="AS2" s="463"/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  <c r="BJ2" s="463"/>
    </row>
    <row r="3" spans="1:63" ht="27" customHeight="1" x14ac:dyDescent="0.2">
      <c r="A3" s="453"/>
      <c r="B3" s="453"/>
      <c r="AP3" s="449" t="s">
        <v>593</v>
      </c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</row>
    <row r="4" spans="1:63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</row>
    <row r="5" spans="1:63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</row>
    <row r="6" spans="1:63" ht="14.1" customHeight="1" thickBot="1" x14ac:dyDescent="0.25">
      <c r="A6" s="440"/>
      <c r="B6" s="44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</row>
    <row r="7" spans="1:63" ht="14.1" customHeight="1" thickBot="1" x14ac:dyDescent="0.25">
      <c r="A7" s="467" t="s">
        <v>504</v>
      </c>
      <c r="B7" s="469"/>
      <c r="C7" s="467">
        <v>1998</v>
      </c>
      <c r="D7" s="468"/>
      <c r="E7" s="469"/>
      <c r="F7" s="467">
        <v>1999</v>
      </c>
      <c r="G7" s="468"/>
      <c r="H7" s="469"/>
      <c r="I7" s="467">
        <v>2000</v>
      </c>
      <c r="J7" s="468"/>
      <c r="K7" s="469"/>
      <c r="L7" s="467">
        <v>2001</v>
      </c>
      <c r="M7" s="468"/>
      <c r="N7" s="469"/>
      <c r="O7" s="467">
        <v>2002</v>
      </c>
      <c r="P7" s="468"/>
      <c r="Q7" s="469"/>
      <c r="R7" s="467">
        <v>2003</v>
      </c>
      <c r="S7" s="468"/>
      <c r="T7" s="469"/>
      <c r="U7" s="467">
        <v>2004</v>
      </c>
      <c r="V7" s="468"/>
      <c r="W7" s="469"/>
      <c r="X7" s="467">
        <v>2005</v>
      </c>
      <c r="Y7" s="468"/>
      <c r="Z7" s="469"/>
      <c r="AA7" s="467">
        <v>2006</v>
      </c>
      <c r="AB7" s="468"/>
      <c r="AC7" s="469"/>
      <c r="AD7" s="467">
        <v>2007</v>
      </c>
      <c r="AE7" s="468"/>
      <c r="AF7" s="469"/>
      <c r="AG7" s="467">
        <v>2008</v>
      </c>
      <c r="AH7" s="468"/>
      <c r="AI7" s="469"/>
      <c r="AJ7" s="467">
        <v>2009</v>
      </c>
      <c r="AK7" s="468"/>
      <c r="AL7" s="469"/>
      <c r="AM7" s="467">
        <v>2010</v>
      </c>
      <c r="AN7" s="468"/>
      <c r="AO7" s="469"/>
      <c r="AP7" s="467" t="s">
        <v>490</v>
      </c>
      <c r="AQ7" s="468"/>
      <c r="AR7" s="469"/>
      <c r="AS7" s="467">
        <v>2011</v>
      </c>
      <c r="AT7" s="468"/>
      <c r="AU7" s="469"/>
      <c r="AV7" s="467">
        <v>2012</v>
      </c>
      <c r="AW7" s="468"/>
      <c r="AX7" s="469"/>
      <c r="AY7" s="467">
        <v>2013</v>
      </c>
      <c r="AZ7" s="468"/>
      <c r="BA7" s="469"/>
      <c r="BB7" s="467">
        <v>2014</v>
      </c>
      <c r="BC7" s="468"/>
      <c r="BD7" s="469"/>
      <c r="BE7" s="467">
        <v>2015</v>
      </c>
      <c r="BF7" s="468"/>
      <c r="BG7" s="469"/>
      <c r="BH7" s="467">
        <v>2016</v>
      </c>
      <c r="BI7" s="468"/>
      <c r="BJ7" s="469"/>
    </row>
    <row r="8" spans="1:63" ht="14.1" customHeight="1" thickBot="1" x14ac:dyDescent="0.25">
      <c r="A8" s="472"/>
      <c r="B8" s="474"/>
      <c r="C8" s="427" t="s">
        <v>488</v>
      </c>
      <c r="D8" s="428"/>
      <c r="E8" s="429"/>
      <c r="F8" s="427" t="s">
        <v>488</v>
      </c>
      <c r="G8" s="428"/>
      <c r="H8" s="429"/>
      <c r="I8" s="427" t="s">
        <v>488</v>
      </c>
      <c r="J8" s="428"/>
      <c r="K8" s="429"/>
      <c r="L8" s="427" t="s">
        <v>488</v>
      </c>
      <c r="M8" s="428"/>
      <c r="N8" s="429"/>
      <c r="O8" s="427" t="s">
        <v>488</v>
      </c>
      <c r="P8" s="428"/>
      <c r="Q8" s="429"/>
      <c r="R8" s="427" t="s">
        <v>488</v>
      </c>
      <c r="S8" s="428"/>
      <c r="T8" s="429"/>
      <c r="U8" s="427" t="s">
        <v>488</v>
      </c>
      <c r="V8" s="428"/>
      <c r="W8" s="429"/>
      <c r="X8" s="427" t="s">
        <v>488</v>
      </c>
      <c r="Y8" s="428"/>
      <c r="Z8" s="429"/>
      <c r="AA8" s="427" t="s">
        <v>488</v>
      </c>
      <c r="AB8" s="428"/>
      <c r="AC8" s="429"/>
      <c r="AD8" s="427" t="s">
        <v>488</v>
      </c>
      <c r="AE8" s="428"/>
      <c r="AF8" s="429"/>
      <c r="AG8" s="427" t="s">
        <v>488</v>
      </c>
      <c r="AH8" s="428"/>
      <c r="AI8" s="429"/>
      <c r="AJ8" s="427" t="s">
        <v>488</v>
      </c>
      <c r="AK8" s="428"/>
      <c r="AL8" s="429"/>
      <c r="AM8" s="427" t="s">
        <v>488</v>
      </c>
      <c r="AN8" s="428"/>
      <c r="AO8" s="429"/>
      <c r="AP8" s="427" t="s">
        <v>488</v>
      </c>
      <c r="AQ8" s="428"/>
      <c r="AR8" s="429"/>
      <c r="AS8" s="427" t="s">
        <v>488</v>
      </c>
      <c r="AT8" s="428"/>
      <c r="AU8" s="429"/>
      <c r="AV8" s="427" t="s">
        <v>488</v>
      </c>
      <c r="AW8" s="428"/>
      <c r="AX8" s="429"/>
      <c r="AY8" s="427" t="s">
        <v>488</v>
      </c>
      <c r="AZ8" s="428"/>
      <c r="BA8" s="429"/>
      <c r="BB8" s="427" t="s">
        <v>488</v>
      </c>
      <c r="BC8" s="428"/>
      <c r="BD8" s="429"/>
      <c r="BE8" s="427" t="s">
        <v>488</v>
      </c>
      <c r="BF8" s="428"/>
      <c r="BG8" s="429"/>
      <c r="BH8" s="427" t="s">
        <v>488</v>
      </c>
      <c r="BI8" s="428"/>
      <c r="BJ8" s="429"/>
    </row>
    <row r="9" spans="1:63" ht="14.1" customHeight="1" x14ac:dyDescent="0.2">
      <c r="A9" s="154" t="s">
        <v>517</v>
      </c>
      <c r="B9" s="154" t="s">
        <v>269</v>
      </c>
      <c r="C9" s="290" t="s">
        <v>518</v>
      </c>
      <c r="D9" s="217" t="s">
        <v>487</v>
      </c>
      <c r="E9" s="218" t="s">
        <v>489</v>
      </c>
      <c r="F9" s="290" t="s">
        <v>518</v>
      </c>
      <c r="G9" s="217" t="s">
        <v>487</v>
      </c>
      <c r="H9" s="218" t="s">
        <v>489</v>
      </c>
      <c r="I9" s="290" t="s">
        <v>518</v>
      </c>
      <c r="J9" s="217" t="s">
        <v>487</v>
      </c>
      <c r="K9" s="218" t="s">
        <v>489</v>
      </c>
      <c r="L9" s="290" t="s">
        <v>518</v>
      </c>
      <c r="M9" s="217" t="s">
        <v>487</v>
      </c>
      <c r="N9" s="218" t="s">
        <v>489</v>
      </c>
      <c r="O9" s="290" t="s">
        <v>518</v>
      </c>
      <c r="P9" s="217" t="s">
        <v>487</v>
      </c>
      <c r="Q9" s="218" t="s">
        <v>489</v>
      </c>
      <c r="R9" s="290" t="s">
        <v>518</v>
      </c>
      <c r="S9" s="217" t="s">
        <v>487</v>
      </c>
      <c r="T9" s="218" t="s">
        <v>489</v>
      </c>
      <c r="U9" s="290" t="s">
        <v>518</v>
      </c>
      <c r="V9" s="217" t="s">
        <v>487</v>
      </c>
      <c r="W9" s="218" t="s">
        <v>489</v>
      </c>
      <c r="X9" s="290" t="s">
        <v>518</v>
      </c>
      <c r="Y9" s="217" t="s">
        <v>487</v>
      </c>
      <c r="Z9" s="218" t="s">
        <v>489</v>
      </c>
      <c r="AA9" s="290" t="s">
        <v>518</v>
      </c>
      <c r="AB9" s="217" t="s">
        <v>487</v>
      </c>
      <c r="AC9" s="218" t="s">
        <v>489</v>
      </c>
      <c r="AD9" s="290" t="s">
        <v>518</v>
      </c>
      <c r="AE9" s="217" t="s">
        <v>487</v>
      </c>
      <c r="AF9" s="218" t="s">
        <v>489</v>
      </c>
      <c r="AG9" s="290" t="s">
        <v>518</v>
      </c>
      <c r="AH9" s="217" t="s">
        <v>487</v>
      </c>
      <c r="AI9" s="218" t="s">
        <v>489</v>
      </c>
      <c r="AJ9" s="290" t="s">
        <v>518</v>
      </c>
      <c r="AK9" s="217" t="s">
        <v>487</v>
      </c>
      <c r="AL9" s="218" t="s">
        <v>489</v>
      </c>
      <c r="AM9" s="290" t="s">
        <v>518</v>
      </c>
      <c r="AN9" s="217" t="s">
        <v>487</v>
      </c>
      <c r="AO9" s="218" t="s">
        <v>489</v>
      </c>
      <c r="AP9" s="290" t="s">
        <v>518</v>
      </c>
      <c r="AQ9" s="217" t="s">
        <v>487</v>
      </c>
      <c r="AR9" s="218" t="s">
        <v>489</v>
      </c>
      <c r="AS9" s="290" t="s">
        <v>518</v>
      </c>
      <c r="AT9" s="217" t="s">
        <v>487</v>
      </c>
      <c r="AU9" s="218" t="s">
        <v>489</v>
      </c>
      <c r="AV9" s="290" t="s">
        <v>518</v>
      </c>
      <c r="AW9" s="217" t="s">
        <v>487</v>
      </c>
      <c r="AX9" s="218" t="s">
        <v>489</v>
      </c>
      <c r="AY9" s="290" t="s">
        <v>518</v>
      </c>
      <c r="AZ9" s="217" t="s">
        <v>487</v>
      </c>
      <c r="BA9" s="218" t="s">
        <v>489</v>
      </c>
      <c r="BB9" s="290" t="s">
        <v>518</v>
      </c>
      <c r="BC9" s="217" t="s">
        <v>487</v>
      </c>
      <c r="BD9" s="218" t="s">
        <v>489</v>
      </c>
      <c r="BE9" s="290" t="s">
        <v>518</v>
      </c>
      <c r="BF9" s="217" t="s">
        <v>487</v>
      </c>
      <c r="BG9" s="218" t="s">
        <v>489</v>
      </c>
      <c r="BH9" s="290" t="s">
        <v>518</v>
      </c>
      <c r="BI9" s="217" t="s">
        <v>487</v>
      </c>
      <c r="BJ9" s="218" t="s">
        <v>489</v>
      </c>
    </row>
    <row r="10" spans="1:63" ht="14.1" customHeight="1" x14ac:dyDescent="0.2">
      <c r="A10" s="284" t="s">
        <v>16</v>
      </c>
      <c r="B10" s="298" t="s">
        <v>560</v>
      </c>
      <c r="C10" s="238">
        <v>4921109</v>
      </c>
      <c r="D10" s="239">
        <v>5035629</v>
      </c>
      <c r="E10" s="220">
        <v>102.32711772895094</v>
      </c>
      <c r="F10" s="238">
        <v>7593567</v>
      </c>
      <c r="G10" s="239">
        <v>7575585</v>
      </c>
      <c r="H10" s="220">
        <v>99.763194293274822</v>
      </c>
      <c r="I10" s="238">
        <v>8540854</v>
      </c>
      <c r="J10" s="239">
        <v>10148928</v>
      </c>
      <c r="K10" s="220">
        <v>118.82802352083293</v>
      </c>
      <c r="L10" s="238">
        <v>14434491</v>
      </c>
      <c r="M10" s="239">
        <v>14181864</v>
      </c>
      <c r="N10" s="220">
        <v>98.249837836332432</v>
      </c>
      <c r="O10" s="238">
        <v>12785366.9</v>
      </c>
      <c r="P10" s="239">
        <v>12235293</v>
      </c>
      <c r="Q10" s="220">
        <v>95.697629138824325</v>
      </c>
      <c r="R10" s="238">
        <v>11891653</v>
      </c>
      <c r="S10" s="239">
        <v>12438066</v>
      </c>
      <c r="T10" s="220">
        <v>104.5949288967648</v>
      </c>
      <c r="U10" s="238">
        <v>14950789.26</v>
      </c>
      <c r="V10" s="239">
        <v>14402303.492000001</v>
      </c>
      <c r="W10" s="220">
        <v>96.331392554188142</v>
      </c>
      <c r="X10" s="238">
        <v>14573012</v>
      </c>
      <c r="Y10" s="239">
        <v>14545740</v>
      </c>
      <c r="Z10" s="220">
        <v>99.812859551614991</v>
      </c>
      <c r="AA10" s="238">
        <v>18971243</v>
      </c>
      <c r="AB10" s="239">
        <v>18564070</v>
      </c>
      <c r="AC10" s="220">
        <v>97.853735783153482</v>
      </c>
      <c r="AD10" s="238">
        <v>28526247</v>
      </c>
      <c r="AE10" s="239">
        <v>16054154</v>
      </c>
      <c r="AF10" s="220">
        <v>56.278535343257744</v>
      </c>
      <c r="AG10" s="238">
        <v>68584730</v>
      </c>
      <c r="AH10" s="239">
        <v>21553925</v>
      </c>
      <c r="AI10" s="220">
        <v>31.426711164423914</v>
      </c>
      <c r="AJ10" s="238">
        <v>80193807.819000006</v>
      </c>
      <c r="AK10" s="239">
        <v>96111150.506999999</v>
      </c>
      <c r="AL10" s="220">
        <v>119.84859320301382</v>
      </c>
      <c r="AM10" s="238">
        <v>103862152</v>
      </c>
      <c r="AN10" s="239">
        <v>54269168</v>
      </c>
      <c r="AO10" s="220">
        <v>52.25114919629241</v>
      </c>
      <c r="AP10" s="238">
        <v>103862152</v>
      </c>
      <c r="AQ10" s="239">
        <v>54269168</v>
      </c>
      <c r="AR10" s="220">
        <v>52.25114919629241</v>
      </c>
      <c r="AS10" s="238">
        <v>51230000</v>
      </c>
      <c r="AT10" s="239">
        <v>49292586</v>
      </c>
      <c r="AU10" s="220">
        <v>96.218204177239897</v>
      </c>
      <c r="AV10" s="238">
        <v>64963554</v>
      </c>
      <c r="AW10" s="239">
        <v>49919410</v>
      </c>
      <c r="AX10" s="220">
        <v>76.842178308163383</v>
      </c>
      <c r="AY10" s="238">
        <v>63710682.098000005</v>
      </c>
      <c r="AZ10" s="239">
        <v>48062825.316</v>
      </c>
      <c r="BA10" s="220">
        <v>75.439194391404541</v>
      </c>
      <c r="BB10" s="238">
        <v>53770385.847000003</v>
      </c>
      <c r="BC10" s="239">
        <v>64598927.503999993</v>
      </c>
      <c r="BD10" s="220">
        <v>120.13848605775654</v>
      </c>
      <c r="BE10" s="238">
        <v>53664067.259000003</v>
      </c>
      <c r="BF10" s="239">
        <v>67029746.686999999</v>
      </c>
      <c r="BG10" s="220">
        <v>124.906199083817</v>
      </c>
      <c r="BH10" s="238">
        <v>54857624.420000002</v>
      </c>
      <c r="BI10" s="239">
        <v>64581792.638999999</v>
      </c>
      <c r="BJ10" s="220">
        <v>117.72619270668739</v>
      </c>
    </row>
    <row r="11" spans="1:63" ht="14.1" customHeight="1" x14ac:dyDescent="0.2">
      <c r="A11" s="300" t="s">
        <v>17</v>
      </c>
      <c r="B11" s="297" t="s">
        <v>18</v>
      </c>
      <c r="C11" s="240">
        <v>0</v>
      </c>
      <c r="D11" s="241">
        <v>0</v>
      </c>
      <c r="E11" s="197">
        <v>0</v>
      </c>
      <c r="F11" s="240">
        <v>0</v>
      </c>
      <c r="G11" s="241">
        <v>0</v>
      </c>
      <c r="H11" s="197">
        <v>0</v>
      </c>
      <c r="I11" s="240">
        <v>0</v>
      </c>
      <c r="J11" s="241">
        <v>0</v>
      </c>
      <c r="K11" s="197">
        <v>0</v>
      </c>
      <c r="L11" s="240">
        <v>0</v>
      </c>
      <c r="M11" s="241">
        <v>0</v>
      </c>
      <c r="N11" s="197">
        <v>0</v>
      </c>
      <c r="O11" s="240">
        <v>0</v>
      </c>
      <c r="P11" s="241">
        <v>0</v>
      </c>
      <c r="Q11" s="197">
        <v>0</v>
      </c>
      <c r="R11" s="240">
        <v>0</v>
      </c>
      <c r="S11" s="241">
        <v>0</v>
      </c>
      <c r="T11" s="197">
        <v>0</v>
      </c>
      <c r="U11" s="240">
        <v>0</v>
      </c>
      <c r="V11" s="241">
        <v>0</v>
      </c>
      <c r="W11" s="197">
        <v>0</v>
      </c>
      <c r="X11" s="240">
        <v>0</v>
      </c>
      <c r="Y11" s="241">
        <v>0</v>
      </c>
      <c r="Z11" s="197">
        <v>0</v>
      </c>
      <c r="AA11" s="240">
        <v>0</v>
      </c>
      <c r="AB11" s="241">
        <v>0</v>
      </c>
      <c r="AC11" s="197">
        <v>0</v>
      </c>
      <c r="AD11" s="240">
        <v>10899220</v>
      </c>
      <c r="AE11" s="241">
        <v>0</v>
      </c>
      <c r="AF11" s="197">
        <v>0</v>
      </c>
      <c r="AG11" s="240">
        <v>49570277</v>
      </c>
      <c r="AH11" s="241">
        <v>5000000</v>
      </c>
      <c r="AI11" s="197">
        <v>0</v>
      </c>
      <c r="AJ11" s="240">
        <v>56793000</v>
      </c>
      <c r="AK11" s="241">
        <v>73155177.434</v>
      </c>
      <c r="AL11" s="197">
        <v>0</v>
      </c>
      <c r="AM11" s="240">
        <v>80000000</v>
      </c>
      <c r="AN11" s="241">
        <v>26871796</v>
      </c>
      <c r="AO11" s="197">
        <v>33.589745000000001</v>
      </c>
      <c r="AP11" s="240">
        <v>80000000</v>
      </c>
      <c r="AQ11" s="241">
        <v>26871796</v>
      </c>
      <c r="AR11" s="197">
        <v>33.589745000000001</v>
      </c>
      <c r="AS11" s="240">
        <v>26000000</v>
      </c>
      <c r="AT11" s="241">
        <v>25470866</v>
      </c>
      <c r="AU11" s="197">
        <v>97.964869230769239</v>
      </c>
      <c r="AV11" s="240">
        <v>35271452</v>
      </c>
      <c r="AW11" s="241">
        <v>23033561</v>
      </c>
      <c r="AX11" s="197">
        <v>65.30369376344359</v>
      </c>
      <c r="AY11" s="240">
        <v>33384157</v>
      </c>
      <c r="AZ11" s="241">
        <v>21641846.963</v>
      </c>
      <c r="BA11" s="197">
        <v>64.826698972809169</v>
      </c>
      <c r="BB11" s="240">
        <v>24933750</v>
      </c>
      <c r="BC11" s="241">
        <v>34896121.858999997</v>
      </c>
      <c r="BD11" s="197">
        <v>139.95536916428534</v>
      </c>
      <c r="BE11" s="240">
        <v>25200000</v>
      </c>
      <c r="BF11" s="241">
        <v>38325325.838</v>
      </c>
      <c r="BG11" s="197">
        <v>152.08462634126985</v>
      </c>
      <c r="BH11" s="240">
        <v>25383000</v>
      </c>
      <c r="BI11" s="241">
        <v>33479268.565000001</v>
      </c>
      <c r="BJ11" s="197">
        <v>131.8964210889178</v>
      </c>
    </row>
    <row r="12" spans="1:63" ht="14.1" customHeight="1" x14ac:dyDescent="0.2">
      <c r="A12" s="272" t="s">
        <v>419</v>
      </c>
      <c r="B12" s="275" t="s">
        <v>302</v>
      </c>
      <c r="C12" s="319">
        <v>0</v>
      </c>
      <c r="D12" s="317">
        <v>0</v>
      </c>
      <c r="E12" s="184">
        <v>0</v>
      </c>
      <c r="F12" s="319">
        <v>0</v>
      </c>
      <c r="G12" s="317">
        <v>0</v>
      </c>
      <c r="H12" s="184">
        <v>0</v>
      </c>
      <c r="I12" s="319">
        <v>0</v>
      </c>
      <c r="J12" s="317">
        <v>0</v>
      </c>
      <c r="K12" s="184">
        <v>0</v>
      </c>
      <c r="L12" s="319">
        <v>0</v>
      </c>
      <c r="M12" s="317">
        <v>0</v>
      </c>
      <c r="N12" s="184">
        <v>0</v>
      </c>
      <c r="O12" s="319">
        <v>0</v>
      </c>
      <c r="P12" s="317">
        <v>0</v>
      </c>
      <c r="Q12" s="184">
        <v>0</v>
      </c>
      <c r="R12" s="319">
        <v>0</v>
      </c>
      <c r="S12" s="317">
        <v>0</v>
      </c>
      <c r="T12" s="184">
        <v>0</v>
      </c>
      <c r="U12" s="319">
        <v>0</v>
      </c>
      <c r="V12" s="317">
        <v>0</v>
      </c>
      <c r="W12" s="184">
        <v>0</v>
      </c>
      <c r="X12" s="319">
        <v>0</v>
      </c>
      <c r="Y12" s="317">
        <v>0</v>
      </c>
      <c r="Z12" s="184">
        <v>0</v>
      </c>
      <c r="AA12" s="319">
        <v>0</v>
      </c>
      <c r="AB12" s="317">
        <v>0</v>
      </c>
      <c r="AC12" s="184">
        <v>0</v>
      </c>
      <c r="AD12" s="319">
        <v>10899220</v>
      </c>
      <c r="AE12" s="317">
        <v>0</v>
      </c>
      <c r="AF12" s="184">
        <v>0</v>
      </c>
      <c r="AG12" s="319">
        <v>49570277</v>
      </c>
      <c r="AH12" s="317">
        <v>5000000</v>
      </c>
      <c r="AI12" s="184">
        <v>0</v>
      </c>
      <c r="AJ12" s="319">
        <v>56793000</v>
      </c>
      <c r="AK12" s="317">
        <v>73155177.434</v>
      </c>
      <c r="AL12" s="184">
        <v>0</v>
      </c>
      <c r="AM12" s="319">
        <v>80000000</v>
      </c>
      <c r="AN12" s="317">
        <v>26871796</v>
      </c>
      <c r="AO12" s="184">
        <v>33.589745000000001</v>
      </c>
      <c r="AP12" s="319">
        <v>80000000</v>
      </c>
      <c r="AQ12" s="317">
        <v>26871796</v>
      </c>
      <c r="AR12" s="184">
        <v>33.589745000000001</v>
      </c>
      <c r="AS12" s="319">
        <v>26000000</v>
      </c>
      <c r="AT12" s="317">
        <v>25470866</v>
      </c>
      <c r="AU12" s="184">
        <v>97.964869230769239</v>
      </c>
      <c r="AV12" s="319">
        <v>35271452</v>
      </c>
      <c r="AW12" s="317">
        <v>23033561</v>
      </c>
      <c r="AX12" s="184">
        <v>65.30369376344359</v>
      </c>
      <c r="AY12" s="319">
        <v>33384157</v>
      </c>
      <c r="AZ12" s="317">
        <v>21641846.963</v>
      </c>
      <c r="BA12" s="184">
        <v>64.826698972809169</v>
      </c>
      <c r="BB12" s="319">
        <v>24933750</v>
      </c>
      <c r="BC12" s="317">
        <v>34896121.858999997</v>
      </c>
      <c r="BD12" s="184">
        <v>139.95536916428534</v>
      </c>
      <c r="BE12" s="319">
        <v>25200000</v>
      </c>
      <c r="BF12" s="317">
        <v>38325325.838</v>
      </c>
      <c r="BG12" s="184">
        <v>152.08462634126985</v>
      </c>
      <c r="BH12" s="319">
        <v>25383000</v>
      </c>
      <c r="BI12" s="317">
        <v>33479268.565000001</v>
      </c>
      <c r="BJ12" s="184">
        <v>131.8964210889178</v>
      </c>
    </row>
    <row r="13" spans="1:63" ht="14.1" customHeight="1" x14ac:dyDescent="0.2">
      <c r="A13" s="256" t="s">
        <v>37</v>
      </c>
      <c r="B13" s="297" t="s">
        <v>38</v>
      </c>
      <c r="C13" s="240">
        <v>4921109</v>
      </c>
      <c r="D13" s="241">
        <v>5035629</v>
      </c>
      <c r="E13" s="197">
        <v>102.32711772895094</v>
      </c>
      <c r="F13" s="240">
        <v>7593567</v>
      </c>
      <c r="G13" s="241">
        <v>7575585</v>
      </c>
      <c r="H13" s="197">
        <v>99.763194293274822</v>
      </c>
      <c r="I13" s="240">
        <v>8540854</v>
      </c>
      <c r="J13" s="241">
        <v>10148928</v>
      </c>
      <c r="K13" s="197">
        <v>118.82802352083293</v>
      </c>
      <c r="L13" s="240">
        <v>14434491</v>
      </c>
      <c r="M13" s="241">
        <v>14181864</v>
      </c>
      <c r="N13" s="197">
        <v>98.249837836332432</v>
      </c>
      <c r="O13" s="240">
        <v>12785366.9</v>
      </c>
      <c r="P13" s="241">
        <v>12235293</v>
      </c>
      <c r="Q13" s="197">
        <v>95.697629138824325</v>
      </c>
      <c r="R13" s="240">
        <v>11891653</v>
      </c>
      <c r="S13" s="241">
        <v>12438066</v>
      </c>
      <c r="T13" s="197">
        <v>104.5949288967648</v>
      </c>
      <c r="U13" s="240">
        <v>14950789.26</v>
      </c>
      <c r="V13" s="241">
        <v>14402303.492000001</v>
      </c>
      <c r="W13" s="197">
        <v>96.331392554188142</v>
      </c>
      <c r="X13" s="240">
        <v>14573012</v>
      </c>
      <c r="Y13" s="241">
        <v>14545740</v>
      </c>
      <c r="Z13" s="197">
        <v>99.812859551614991</v>
      </c>
      <c r="AA13" s="240">
        <v>18971243</v>
      </c>
      <c r="AB13" s="241">
        <v>18564070</v>
      </c>
      <c r="AC13" s="197">
        <v>97.853735783153482</v>
      </c>
      <c r="AD13" s="240">
        <v>17627027</v>
      </c>
      <c r="AE13" s="241">
        <v>16054154</v>
      </c>
      <c r="AF13" s="197">
        <v>91.076924089354378</v>
      </c>
      <c r="AG13" s="240">
        <v>19014453</v>
      </c>
      <c r="AH13" s="241">
        <v>16553925</v>
      </c>
      <c r="AI13" s="197">
        <v>87.0596961164226</v>
      </c>
      <c r="AJ13" s="240">
        <v>23400807.819000002</v>
      </c>
      <c r="AK13" s="241">
        <v>22955973.072999999</v>
      </c>
      <c r="AL13" s="197">
        <v>98.09906243647356</v>
      </c>
      <c r="AM13" s="240">
        <v>23862152</v>
      </c>
      <c r="AN13" s="241">
        <v>27397372</v>
      </c>
      <c r="AO13" s="197">
        <v>114.81517677030975</v>
      </c>
      <c r="AP13" s="240">
        <v>23862152</v>
      </c>
      <c r="AQ13" s="241">
        <v>27397372</v>
      </c>
      <c r="AR13" s="197">
        <v>114.81517677030975</v>
      </c>
      <c r="AS13" s="240">
        <v>25230000</v>
      </c>
      <c r="AT13" s="241">
        <v>23821720</v>
      </c>
      <c r="AU13" s="197">
        <v>94.418232263178766</v>
      </c>
      <c r="AV13" s="240">
        <v>29692102</v>
      </c>
      <c r="AW13" s="241">
        <v>26885849</v>
      </c>
      <c r="AX13" s="197">
        <v>90.548823387444926</v>
      </c>
      <c r="AY13" s="240">
        <v>30326525.098000001</v>
      </c>
      <c r="AZ13" s="241">
        <v>26420978.353</v>
      </c>
      <c r="BA13" s="197">
        <v>87.12168066608605</v>
      </c>
      <c r="BB13" s="240">
        <v>28836635.846999999</v>
      </c>
      <c r="BC13" s="241">
        <v>29702805.645</v>
      </c>
      <c r="BD13" s="197">
        <v>103.0037130634644</v>
      </c>
      <c r="BE13" s="240">
        <v>28464067.259</v>
      </c>
      <c r="BF13" s="241">
        <v>28704420.848999999</v>
      </c>
      <c r="BG13" s="197">
        <v>100.84441056091168</v>
      </c>
      <c r="BH13" s="240">
        <v>29474624.419999998</v>
      </c>
      <c r="BI13" s="241">
        <v>31102524.074000001</v>
      </c>
      <c r="BJ13" s="197">
        <v>105.52305478367823</v>
      </c>
    </row>
    <row r="14" spans="1:63" ht="14.1" customHeight="1" x14ac:dyDescent="0.2">
      <c r="A14" s="272" t="s">
        <v>67</v>
      </c>
      <c r="B14" s="275" t="s">
        <v>68</v>
      </c>
      <c r="C14" s="320">
        <v>3720342</v>
      </c>
      <c r="D14" s="318">
        <v>3991457</v>
      </c>
      <c r="E14" s="185">
        <v>107.28736766673602</v>
      </c>
      <c r="F14" s="320">
        <v>6159923</v>
      </c>
      <c r="G14" s="318">
        <v>6306353</v>
      </c>
      <c r="H14" s="185">
        <v>102.37714010386169</v>
      </c>
      <c r="I14" s="320">
        <v>7399928</v>
      </c>
      <c r="J14" s="318">
        <v>8991292</v>
      </c>
      <c r="K14" s="185">
        <v>121.5051281580037</v>
      </c>
      <c r="L14" s="320">
        <v>8849329</v>
      </c>
      <c r="M14" s="318">
        <v>8812040</v>
      </c>
      <c r="N14" s="185">
        <v>99.578623418792546</v>
      </c>
      <c r="O14" s="320">
        <v>11657061.800000001</v>
      </c>
      <c r="P14" s="318">
        <v>11463564</v>
      </c>
      <c r="Q14" s="185">
        <v>98.340080859826955</v>
      </c>
      <c r="R14" s="320">
        <v>10920465</v>
      </c>
      <c r="S14" s="318">
        <v>11466878</v>
      </c>
      <c r="T14" s="185">
        <v>105.00356898721803</v>
      </c>
      <c r="U14" s="320">
        <v>14950789.26</v>
      </c>
      <c r="V14" s="318">
        <v>14402303.492000001</v>
      </c>
      <c r="W14" s="185">
        <v>96.331392554188142</v>
      </c>
      <c r="X14" s="320">
        <v>0</v>
      </c>
      <c r="Y14" s="318">
        <v>0</v>
      </c>
      <c r="Z14" s="185">
        <v>0</v>
      </c>
      <c r="AA14" s="320">
        <v>18971243</v>
      </c>
      <c r="AB14" s="318">
        <v>18564070</v>
      </c>
      <c r="AC14" s="185">
        <v>97.853735783153482</v>
      </c>
      <c r="AD14" s="320">
        <v>15889284</v>
      </c>
      <c r="AE14" s="318">
        <v>14294198</v>
      </c>
      <c r="AF14" s="185">
        <v>89.961246837805902</v>
      </c>
      <c r="AG14" s="320">
        <v>19014453</v>
      </c>
      <c r="AH14" s="318">
        <v>16553925</v>
      </c>
      <c r="AI14" s="185">
        <v>87.0596961164226</v>
      </c>
      <c r="AJ14" s="320">
        <v>19056187.460000001</v>
      </c>
      <c r="AK14" s="318">
        <v>19232052.037</v>
      </c>
      <c r="AL14" s="185">
        <v>100.92287388214012</v>
      </c>
      <c r="AM14" s="320">
        <v>21775220</v>
      </c>
      <c r="AN14" s="318">
        <v>23529475</v>
      </c>
      <c r="AO14" s="185">
        <v>108.05619874334221</v>
      </c>
      <c r="AP14" s="320">
        <v>21775220</v>
      </c>
      <c r="AQ14" s="318">
        <v>23529475</v>
      </c>
      <c r="AR14" s="185">
        <v>108.05619874334221</v>
      </c>
      <c r="AS14" s="320">
        <v>21699216</v>
      </c>
      <c r="AT14" s="318">
        <v>20790260</v>
      </c>
      <c r="AU14" s="185">
        <v>95.811111332317253</v>
      </c>
      <c r="AV14" s="320">
        <v>26018403</v>
      </c>
      <c r="AW14" s="318">
        <v>22662875</v>
      </c>
      <c r="AX14" s="185">
        <v>87.103251494720865</v>
      </c>
      <c r="AY14" s="320">
        <v>25700148.999000002</v>
      </c>
      <c r="AZ14" s="318">
        <v>23007015.796999998</v>
      </c>
      <c r="BA14" s="185">
        <v>89.520943236147019</v>
      </c>
      <c r="BB14" s="320">
        <v>24010498.954</v>
      </c>
      <c r="BC14" s="318">
        <v>24039994.436000001</v>
      </c>
      <c r="BD14" s="185">
        <v>100.12284410272568</v>
      </c>
      <c r="BE14" s="320">
        <v>24191741</v>
      </c>
      <c r="BF14" s="318">
        <v>24765131.557999998</v>
      </c>
      <c r="BG14" s="185">
        <v>102.37019137233652</v>
      </c>
      <c r="BH14" s="320">
        <v>25154455.480999999</v>
      </c>
      <c r="BI14" s="318">
        <v>27017989.541999999</v>
      </c>
      <c r="BJ14" s="185">
        <v>107.40836573627122</v>
      </c>
    </row>
    <row r="15" spans="1:63" ht="14.1" customHeight="1" x14ac:dyDescent="0.2">
      <c r="A15" s="259" t="s">
        <v>257</v>
      </c>
      <c r="B15" s="274" t="s">
        <v>144</v>
      </c>
      <c r="C15" s="320">
        <v>1200767</v>
      </c>
      <c r="D15" s="318">
        <v>1044172</v>
      </c>
      <c r="E15" s="185">
        <v>86.958752197553736</v>
      </c>
      <c r="F15" s="320">
        <v>1433644</v>
      </c>
      <c r="G15" s="318">
        <v>1269232</v>
      </c>
      <c r="H15" s="185">
        <v>88.531880996956019</v>
      </c>
      <c r="I15" s="320">
        <v>1140926</v>
      </c>
      <c r="J15" s="318">
        <v>1157636</v>
      </c>
      <c r="K15" s="185">
        <v>101.46459980752476</v>
      </c>
      <c r="L15" s="320">
        <v>5585162</v>
      </c>
      <c r="M15" s="318">
        <v>5369824</v>
      </c>
      <c r="N15" s="185">
        <v>96.144462774759262</v>
      </c>
      <c r="O15" s="320">
        <v>1128305.1000000001</v>
      </c>
      <c r="P15" s="318">
        <v>771729</v>
      </c>
      <c r="Q15" s="185">
        <v>68.397191504319181</v>
      </c>
      <c r="R15" s="320">
        <v>971188</v>
      </c>
      <c r="S15" s="318">
        <v>971188</v>
      </c>
      <c r="T15" s="185">
        <v>100</v>
      </c>
      <c r="U15" s="320">
        <v>0</v>
      </c>
      <c r="V15" s="318">
        <v>0</v>
      </c>
      <c r="W15" s="185">
        <v>0</v>
      </c>
      <c r="X15" s="320">
        <v>14573012</v>
      </c>
      <c r="Y15" s="318">
        <v>14545740</v>
      </c>
      <c r="Z15" s="185">
        <v>99.812859551614991</v>
      </c>
      <c r="AA15" s="320">
        <v>0</v>
      </c>
      <c r="AB15" s="318">
        <v>0</v>
      </c>
      <c r="AC15" s="185">
        <v>0</v>
      </c>
      <c r="AD15" s="320">
        <v>1737743</v>
      </c>
      <c r="AE15" s="318">
        <v>1759956</v>
      </c>
      <c r="AF15" s="185">
        <v>101.27826726967106</v>
      </c>
      <c r="AG15" s="320">
        <v>0</v>
      </c>
      <c r="AH15" s="318">
        <v>0</v>
      </c>
      <c r="AI15" s="185">
        <v>0</v>
      </c>
      <c r="AJ15" s="320">
        <v>4344620.3590000002</v>
      </c>
      <c r="AK15" s="318">
        <v>3723921.0359999998</v>
      </c>
      <c r="AL15" s="185">
        <v>85.713381798384191</v>
      </c>
      <c r="AM15" s="320">
        <v>2086932</v>
      </c>
      <c r="AN15" s="318">
        <v>3867897</v>
      </c>
      <c r="AO15" s="185">
        <v>185.33890898218056</v>
      </c>
      <c r="AP15" s="320">
        <v>2086932</v>
      </c>
      <c r="AQ15" s="318">
        <v>3867897</v>
      </c>
      <c r="AR15" s="185">
        <v>185.33890898218056</v>
      </c>
      <c r="AS15" s="320">
        <v>3530784</v>
      </c>
      <c r="AT15" s="318">
        <v>3031460</v>
      </c>
      <c r="AU15" s="185">
        <v>85.857985082066762</v>
      </c>
      <c r="AV15" s="320">
        <v>3673699</v>
      </c>
      <c r="AW15" s="318">
        <v>4222974</v>
      </c>
      <c r="AX15" s="185">
        <v>114.95155155607468</v>
      </c>
      <c r="AY15" s="320">
        <v>4626376.0990000004</v>
      </c>
      <c r="AZ15" s="318">
        <v>3413962.5559999999</v>
      </c>
      <c r="BA15" s="185">
        <v>73.793450487908544</v>
      </c>
      <c r="BB15" s="320">
        <v>4826136.8930000002</v>
      </c>
      <c r="BC15" s="318">
        <v>5662811.2089999998</v>
      </c>
      <c r="BD15" s="185">
        <v>117.33631545374401</v>
      </c>
      <c r="BE15" s="320">
        <v>4272326.2589999996</v>
      </c>
      <c r="BF15" s="318">
        <v>3939289.2910000002</v>
      </c>
      <c r="BG15" s="185">
        <v>92.204786156056556</v>
      </c>
      <c r="BH15" s="320">
        <v>4320168.9390000002</v>
      </c>
      <c r="BI15" s="318">
        <v>4084534.5320000001</v>
      </c>
      <c r="BJ15" s="185">
        <v>94.545713134668688</v>
      </c>
    </row>
    <row r="16" spans="1:63" ht="14.1" customHeight="1" x14ac:dyDescent="0.2">
      <c r="A16" s="278" t="s">
        <v>152</v>
      </c>
      <c r="B16" s="305" t="s">
        <v>237</v>
      </c>
      <c r="C16" s="279">
        <v>47765686</v>
      </c>
      <c r="D16" s="280">
        <v>46120349</v>
      </c>
      <c r="E16" s="271">
        <v>96.555399623068325</v>
      </c>
      <c r="F16" s="279">
        <v>62916196</v>
      </c>
      <c r="G16" s="280">
        <v>61566198</v>
      </c>
      <c r="H16" s="271">
        <v>97.854291762966724</v>
      </c>
      <c r="I16" s="279">
        <v>63796245</v>
      </c>
      <c r="J16" s="280">
        <v>64267113</v>
      </c>
      <c r="K16" s="271">
        <v>100.73808105790552</v>
      </c>
      <c r="L16" s="279">
        <v>68850103.900000006</v>
      </c>
      <c r="M16" s="280">
        <v>65959179</v>
      </c>
      <c r="N16" s="271">
        <v>95.801132117100536</v>
      </c>
      <c r="O16" s="279">
        <v>78119106.200000003</v>
      </c>
      <c r="P16" s="280">
        <v>71018203</v>
      </c>
      <c r="Q16" s="271">
        <v>90.910158160514129</v>
      </c>
      <c r="R16" s="279">
        <v>85071322</v>
      </c>
      <c r="S16" s="280">
        <v>79572593</v>
      </c>
      <c r="T16" s="271">
        <v>93.536330609744141</v>
      </c>
      <c r="U16" s="279">
        <v>88385280.961999997</v>
      </c>
      <c r="V16" s="280">
        <v>83566381.515000001</v>
      </c>
      <c r="W16" s="271">
        <v>94.547848471430655</v>
      </c>
      <c r="X16" s="279">
        <v>98246472</v>
      </c>
      <c r="Y16" s="280">
        <v>93788924</v>
      </c>
      <c r="Z16" s="271">
        <v>95.462892550482621</v>
      </c>
      <c r="AA16" s="279">
        <v>102238254</v>
      </c>
      <c r="AB16" s="280">
        <v>104216976</v>
      </c>
      <c r="AC16" s="271">
        <v>101.93540277008253</v>
      </c>
      <c r="AD16" s="279">
        <v>115112855</v>
      </c>
      <c r="AE16" s="280">
        <v>115112584</v>
      </c>
      <c r="AF16" s="271">
        <v>99.999764578856116</v>
      </c>
      <c r="AG16" s="279">
        <v>125142796</v>
      </c>
      <c r="AH16" s="280">
        <v>126055141</v>
      </c>
      <c r="AI16" s="271">
        <v>100.72904316441836</v>
      </c>
      <c r="AJ16" s="279">
        <v>135831996.88800001</v>
      </c>
      <c r="AK16" s="280">
        <v>137985898.12099999</v>
      </c>
      <c r="AL16" s="271">
        <v>101.58570976084226</v>
      </c>
      <c r="AM16" s="279">
        <v>146508451</v>
      </c>
      <c r="AN16" s="280">
        <v>146624860</v>
      </c>
      <c r="AO16" s="271">
        <v>100.07945548478973</v>
      </c>
      <c r="AP16" s="279">
        <v>12523177</v>
      </c>
      <c r="AQ16" s="280">
        <v>12729586</v>
      </c>
      <c r="AR16" s="271">
        <v>101.64821594392541</v>
      </c>
      <c r="AS16" s="279">
        <v>155832165</v>
      </c>
      <c r="AT16" s="280">
        <v>157298813</v>
      </c>
      <c r="AU16" s="271">
        <v>100.9411715482487</v>
      </c>
      <c r="AV16" s="279">
        <v>15011976</v>
      </c>
      <c r="AW16" s="280">
        <v>14884272</v>
      </c>
      <c r="AX16" s="271">
        <v>99.149319183563847</v>
      </c>
      <c r="AY16" s="279">
        <v>15268828.041999999</v>
      </c>
      <c r="AZ16" s="280">
        <v>15732165.181</v>
      </c>
      <c r="BA16" s="271">
        <v>103.03452981280226</v>
      </c>
      <c r="BB16" s="279">
        <v>18103910.697000001</v>
      </c>
      <c r="BC16" s="280">
        <v>19132407.603999998</v>
      </c>
      <c r="BD16" s="271">
        <v>105.68107589688027</v>
      </c>
      <c r="BE16" s="279">
        <v>32820355.140000001</v>
      </c>
      <c r="BF16" s="280">
        <v>32820354.778000001</v>
      </c>
      <c r="BG16" s="271">
        <v>99.999998897025961</v>
      </c>
      <c r="BH16" s="279">
        <v>28054711.327</v>
      </c>
      <c r="BI16" s="280">
        <v>28054711.327</v>
      </c>
      <c r="BJ16" s="271">
        <v>100</v>
      </c>
    </row>
    <row r="17" spans="1:62" ht="14.1" customHeight="1" x14ac:dyDescent="0.2">
      <c r="A17" s="272" t="s">
        <v>153</v>
      </c>
      <c r="B17" s="396" t="s">
        <v>553</v>
      </c>
      <c r="C17" s="320">
        <v>6360136</v>
      </c>
      <c r="D17" s="318">
        <v>6360134</v>
      </c>
      <c r="E17" s="185">
        <v>99.999968554131542</v>
      </c>
      <c r="F17" s="320">
        <v>11159622</v>
      </c>
      <c r="G17" s="318">
        <v>11159622</v>
      </c>
      <c r="H17" s="185">
        <v>100</v>
      </c>
      <c r="I17" s="320">
        <v>11946800</v>
      </c>
      <c r="J17" s="318">
        <v>11325668</v>
      </c>
      <c r="K17" s="185">
        <v>94.800850436937083</v>
      </c>
      <c r="L17" s="320">
        <v>8149103.9000000004</v>
      </c>
      <c r="M17" s="318">
        <v>8165194</v>
      </c>
      <c r="N17" s="185">
        <v>100.19744624927411</v>
      </c>
      <c r="O17" s="320">
        <v>13533633.199999999</v>
      </c>
      <c r="P17" s="318">
        <v>7282730</v>
      </c>
      <c r="Q17" s="185">
        <v>53.812083513538703</v>
      </c>
      <c r="R17" s="320">
        <v>14800721</v>
      </c>
      <c r="S17" s="318">
        <v>9301992</v>
      </c>
      <c r="T17" s="185">
        <v>62.848235569064506</v>
      </c>
      <c r="U17" s="320">
        <v>13898443.498</v>
      </c>
      <c r="V17" s="318">
        <v>9079544.0510000009</v>
      </c>
      <c r="W17" s="185">
        <v>65.327776108933037</v>
      </c>
      <c r="X17" s="320">
        <v>14662858</v>
      </c>
      <c r="Y17" s="318">
        <v>10205310</v>
      </c>
      <c r="Z17" s="185">
        <v>69.599732876087316</v>
      </c>
      <c r="AA17" s="320">
        <v>8476792</v>
      </c>
      <c r="AB17" s="318">
        <v>10455514</v>
      </c>
      <c r="AC17" s="185">
        <v>123.34281648057426</v>
      </c>
      <c r="AD17" s="320">
        <v>9972855</v>
      </c>
      <c r="AE17" s="318">
        <v>9972584</v>
      </c>
      <c r="AF17" s="185">
        <v>99.997282623681983</v>
      </c>
      <c r="AG17" s="320">
        <v>10471213</v>
      </c>
      <c r="AH17" s="318">
        <v>11383558</v>
      </c>
      <c r="AI17" s="185">
        <v>108.71288741810523</v>
      </c>
      <c r="AJ17" s="320">
        <v>11926834.888</v>
      </c>
      <c r="AK17" s="318">
        <v>14080736.120999999</v>
      </c>
      <c r="AL17" s="185">
        <v>118.05928608240492</v>
      </c>
      <c r="AM17" s="320">
        <v>12523177</v>
      </c>
      <c r="AN17" s="318">
        <v>12729586</v>
      </c>
      <c r="AO17" s="185">
        <v>101.64821594392541</v>
      </c>
      <c r="AP17" s="320">
        <v>12523177</v>
      </c>
      <c r="AQ17" s="318">
        <v>12729586</v>
      </c>
      <c r="AR17" s="185">
        <v>101.64821594392541</v>
      </c>
      <c r="AS17" s="320">
        <v>12961000</v>
      </c>
      <c r="AT17" s="318">
        <v>14427648</v>
      </c>
      <c r="AU17" s="185">
        <v>111.31585525808194</v>
      </c>
      <c r="AV17" s="320">
        <v>15011976</v>
      </c>
      <c r="AW17" s="318">
        <v>14884272</v>
      </c>
      <c r="AX17" s="185">
        <v>99.149319183563847</v>
      </c>
      <c r="AY17" s="320">
        <v>15268828.041999999</v>
      </c>
      <c r="AZ17" s="318">
        <v>15732165.181</v>
      </c>
      <c r="BA17" s="185">
        <v>103.03452981280226</v>
      </c>
      <c r="BB17" s="320">
        <v>18103910.697000001</v>
      </c>
      <c r="BC17" s="318">
        <v>19132407.603999998</v>
      </c>
      <c r="BD17" s="185">
        <v>105.68107589688027</v>
      </c>
      <c r="BE17" s="320">
        <v>32820355.140000001</v>
      </c>
      <c r="BF17" s="318">
        <v>32820354.778000001</v>
      </c>
      <c r="BG17" s="185">
        <v>99.999998897025961</v>
      </c>
      <c r="BH17" s="320">
        <v>28054711.327</v>
      </c>
      <c r="BI17" s="318">
        <v>28054711.327</v>
      </c>
      <c r="BJ17" s="185">
        <v>100</v>
      </c>
    </row>
    <row r="18" spans="1:62" ht="14.1" customHeight="1" x14ac:dyDescent="0.2">
      <c r="A18" s="259" t="s">
        <v>154</v>
      </c>
      <c r="B18" s="274" t="s">
        <v>260</v>
      </c>
      <c r="C18" s="320">
        <v>0</v>
      </c>
      <c r="D18" s="318">
        <v>0</v>
      </c>
      <c r="E18" s="185">
        <v>0</v>
      </c>
      <c r="F18" s="320">
        <v>0</v>
      </c>
      <c r="G18" s="318">
        <v>0</v>
      </c>
      <c r="H18" s="185">
        <v>0</v>
      </c>
      <c r="I18" s="320">
        <v>0</v>
      </c>
      <c r="J18" s="318">
        <v>0</v>
      </c>
      <c r="K18" s="185">
        <v>0</v>
      </c>
      <c r="L18" s="320">
        <v>0</v>
      </c>
      <c r="M18" s="318">
        <v>0</v>
      </c>
      <c r="N18" s="185">
        <v>0</v>
      </c>
      <c r="O18" s="320">
        <v>0</v>
      </c>
      <c r="P18" s="318">
        <v>0</v>
      </c>
      <c r="Q18" s="185">
        <v>0</v>
      </c>
      <c r="R18" s="320">
        <v>14800721</v>
      </c>
      <c r="S18" s="318">
        <v>9301992</v>
      </c>
      <c r="T18" s="185">
        <v>62.848235569064506</v>
      </c>
      <c r="U18" s="320">
        <v>0</v>
      </c>
      <c r="V18" s="318">
        <v>0</v>
      </c>
      <c r="W18" s="185">
        <v>0</v>
      </c>
      <c r="X18" s="320">
        <v>14662858</v>
      </c>
      <c r="Y18" s="318">
        <v>10205310</v>
      </c>
      <c r="Z18" s="185">
        <v>69.599732876087316</v>
      </c>
      <c r="AA18" s="320">
        <v>8476792</v>
      </c>
      <c r="AB18" s="318">
        <v>10455514</v>
      </c>
      <c r="AC18" s="185">
        <v>123.34281648057426</v>
      </c>
      <c r="AD18" s="320">
        <v>0</v>
      </c>
      <c r="AE18" s="318">
        <v>0</v>
      </c>
      <c r="AF18" s="185">
        <v>0</v>
      </c>
      <c r="AG18" s="320">
        <v>0</v>
      </c>
      <c r="AH18" s="318">
        <v>0</v>
      </c>
      <c r="AI18" s="185">
        <v>0</v>
      </c>
      <c r="AJ18" s="320">
        <v>0</v>
      </c>
      <c r="AK18" s="318">
        <v>0</v>
      </c>
      <c r="AL18" s="185">
        <v>0</v>
      </c>
      <c r="AM18" s="320">
        <v>0</v>
      </c>
      <c r="AN18" s="318">
        <v>0</v>
      </c>
      <c r="AO18" s="185">
        <v>0</v>
      </c>
      <c r="AP18" s="320">
        <v>0</v>
      </c>
      <c r="AQ18" s="318">
        <v>0</v>
      </c>
      <c r="AR18" s="185">
        <v>0</v>
      </c>
      <c r="AS18" s="320">
        <v>0</v>
      </c>
      <c r="AT18" s="318">
        <v>0</v>
      </c>
      <c r="AU18" s="185">
        <v>0</v>
      </c>
      <c r="AV18" s="320">
        <v>0</v>
      </c>
      <c r="AW18" s="318">
        <v>0</v>
      </c>
      <c r="AX18" s="185">
        <v>0</v>
      </c>
      <c r="AY18" s="320">
        <v>0</v>
      </c>
      <c r="AZ18" s="318">
        <v>0</v>
      </c>
      <c r="BA18" s="185">
        <v>0</v>
      </c>
      <c r="BB18" s="320">
        <v>0</v>
      </c>
      <c r="BC18" s="318">
        <v>0</v>
      </c>
      <c r="BD18" s="185">
        <v>0</v>
      </c>
      <c r="BE18" s="320">
        <v>0</v>
      </c>
      <c r="BF18" s="318">
        <v>0</v>
      </c>
      <c r="BG18" s="185">
        <v>0</v>
      </c>
      <c r="BH18" s="320">
        <v>0</v>
      </c>
      <c r="BI18" s="318">
        <v>0</v>
      </c>
      <c r="BJ18" s="185">
        <v>0</v>
      </c>
    </row>
    <row r="19" spans="1:62" ht="14.1" customHeight="1" x14ac:dyDescent="0.2">
      <c r="A19" s="259" t="s">
        <v>156</v>
      </c>
      <c r="B19" s="104" t="s">
        <v>157</v>
      </c>
      <c r="C19" s="320">
        <v>0</v>
      </c>
      <c r="D19" s="318">
        <v>0</v>
      </c>
      <c r="E19" s="185">
        <v>0</v>
      </c>
      <c r="F19" s="320">
        <v>0</v>
      </c>
      <c r="G19" s="318">
        <v>0</v>
      </c>
      <c r="H19" s="185">
        <v>0</v>
      </c>
      <c r="I19" s="320">
        <v>6546800</v>
      </c>
      <c r="J19" s="318">
        <v>5925668</v>
      </c>
      <c r="K19" s="185">
        <v>90.512433555324733</v>
      </c>
      <c r="L19" s="320">
        <v>0</v>
      </c>
      <c r="M19" s="318">
        <v>0</v>
      </c>
      <c r="N19" s="185">
        <v>0</v>
      </c>
      <c r="O19" s="320">
        <v>0</v>
      </c>
      <c r="P19" s="318">
        <v>0</v>
      </c>
      <c r="Q19" s="185">
        <v>0</v>
      </c>
      <c r="R19" s="320">
        <v>0</v>
      </c>
      <c r="S19" s="318">
        <v>0</v>
      </c>
      <c r="T19" s="185">
        <v>0</v>
      </c>
      <c r="U19" s="320">
        <v>0</v>
      </c>
      <c r="V19" s="318">
        <v>0</v>
      </c>
      <c r="W19" s="185">
        <v>0</v>
      </c>
      <c r="X19" s="320">
        <v>0</v>
      </c>
      <c r="Y19" s="318">
        <v>0</v>
      </c>
      <c r="Z19" s="185">
        <v>0</v>
      </c>
      <c r="AA19" s="320">
        <v>0</v>
      </c>
      <c r="AB19" s="318">
        <v>0</v>
      </c>
      <c r="AC19" s="185">
        <v>0</v>
      </c>
      <c r="AD19" s="320">
        <v>0</v>
      </c>
      <c r="AE19" s="318">
        <v>0</v>
      </c>
      <c r="AF19" s="185">
        <v>0</v>
      </c>
      <c r="AG19" s="320">
        <v>0</v>
      </c>
      <c r="AH19" s="318">
        <v>0</v>
      </c>
      <c r="AI19" s="185">
        <v>0</v>
      </c>
      <c r="AJ19" s="320">
        <v>0</v>
      </c>
      <c r="AK19" s="318">
        <v>0</v>
      </c>
      <c r="AL19" s="185">
        <v>0</v>
      </c>
      <c r="AM19" s="320">
        <v>0</v>
      </c>
      <c r="AN19" s="318">
        <v>0</v>
      </c>
      <c r="AO19" s="185">
        <v>0</v>
      </c>
      <c r="AP19" s="320">
        <v>0</v>
      </c>
      <c r="AQ19" s="318">
        <v>0</v>
      </c>
      <c r="AR19" s="185">
        <v>0</v>
      </c>
      <c r="AS19" s="320">
        <v>0</v>
      </c>
      <c r="AT19" s="318">
        <v>0</v>
      </c>
      <c r="AU19" s="185">
        <v>0</v>
      </c>
      <c r="AV19" s="320">
        <v>0</v>
      </c>
      <c r="AW19" s="318">
        <v>0</v>
      </c>
      <c r="AX19" s="185">
        <v>0</v>
      </c>
      <c r="AY19" s="320">
        <v>0</v>
      </c>
      <c r="AZ19" s="318">
        <v>0</v>
      </c>
      <c r="BA19" s="185">
        <v>0</v>
      </c>
      <c r="BB19" s="320">
        <v>0</v>
      </c>
      <c r="BC19" s="318">
        <v>0</v>
      </c>
      <c r="BD19" s="185">
        <v>0</v>
      </c>
      <c r="BE19" s="320">
        <v>0</v>
      </c>
      <c r="BF19" s="318">
        <v>0</v>
      </c>
      <c r="BG19" s="185">
        <v>0</v>
      </c>
      <c r="BH19" s="320">
        <v>0</v>
      </c>
      <c r="BI19" s="318">
        <v>0</v>
      </c>
      <c r="BJ19" s="185">
        <v>0</v>
      </c>
    </row>
    <row r="20" spans="1:62" ht="14.1" customHeight="1" x14ac:dyDescent="0.2">
      <c r="A20" s="259" t="s">
        <v>156</v>
      </c>
      <c r="B20" s="274" t="s">
        <v>8</v>
      </c>
      <c r="C20" s="320">
        <v>0</v>
      </c>
      <c r="D20" s="318">
        <v>0</v>
      </c>
      <c r="E20" s="185">
        <v>0</v>
      </c>
      <c r="F20" s="320">
        <v>0</v>
      </c>
      <c r="G20" s="318">
        <v>0</v>
      </c>
      <c r="H20" s="185">
        <v>0</v>
      </c>
      <c r="I20" s="320">
        <v>0</v>
      </c>
      <c r="J20" s="318">
        <v>0</v>
      </c>
      <c r="K20" s="185">
        <v>0</v>
      </c>
      <c r="L20" s="320">
        <v>7284003.9000000004</v>
      </c>
      <c r="M20" s="318">
        <v>7300094</v>
      </c>
      <c r="N20" s="185">
        <v>100.2208963671752</v>
      </c>
      <c r="O20" s="320">
        <v>0</v>
      </c>
      <c r="P20" s="318">
        <v>0</v>
      </c>
      <c r="Q20" s="185">
        <v>0</v>
      </c>
      <c r="R20" s="320">
        <v>0</v>
      </c>
      <c r="S20" s="318">
        <v>0</v>
      </c>
      <c r="T20" s="185">
        <v>0</v>
      </c>
      <c r="U20" s="320">
        <v>0</v>
      </c>
      <c r="V20" s="318">
        <v>0</v>
      </c>
      <c r="W20" s="185">
        <v>0</v>
      </c>
      <c r="X20" s="320">
        <v>0</v>
      </c>
      <c r="Y20" s="318">
        <v>0</v>
      </c>
      <c r="Z20" s="185">
        <v>0</v>
      </c>
      <c r="AA20" s="320">
        <v>0</v>
      </c>
      <c r="AB20" s="318">
        <v>0</v>
      </c>
      <c r="AC20" s="185">
        <v>0</v>
      </c>
      <c r="AD20" s="320">
        <v>0</v>
      </c>
      <c r="AE20" s="318">
        <v>0</v>
      </c>
      <c r="AF20" s="185">
        <v>0</v>
      </c>
      <c r="AG20" s="320">
        <v>0</v>
      </c>
      <c r="AH20" s="318">
        <v>0</v>
      </c>
      <c r="AI20" s="185">
        <v>0</v>
      </c>
      <c r="AJ20" s="320">
        <v>0</v>
      </c>
      <c r="AK20" s="318">
        <v>0</v>
      </c>
      <c r="AL20" s="185">
        <v>0</v>
      </c>
      <c r="AM20" s="320">
        <v>0</v>
      </c>
      <c r="AN20" s="318">
        <v>0</v>
      </c>
      <c r="AO20" s="185">
        <v>0</v>
      </c>
      <c r="AP20" s="320">
        <v>0</v>
      </c>
      <c r="AQ20" s="318">
        <v>0</v>
      </c>
      <c r="AR20" s="185">
        <v>0</v>
      </c>
      <c r="AS20" s="320">
        <v>0</v>
      </c>
      <c r="AT20" s="318">
        <v>0</v>
      </c>
      <c r="AU20" s="185">
        <v>0</v>
      </c>
      <c r="AV20" s="320">
        <v>0</v>
      </c>
      <c r="AW20" s="318">
        <v>0</v>
      </c>
      <c r="AX20" s="185">
        <v>0</v>
      </c>
      <c r="AY20" s="320">
        <v>0</v>
      </c>
      <c r="AZ20" s="318">
        <v>0</v>
      </c>
      <c r="BA20" s="185">
        <v>0</v>
      </c>
      <c r="BB20" s="320">
        <v>0</v>
      </c>
      <c r="BC20" s="318">
        <v>0</v>
      </c>
      <c r="BD20" s="185">
        <v>0</v>
      </c>
      <c r="BE20" s="320">
        <v>0</v>
      </c>
      <c r="BF20" s="318">
        <v>0</v>
      </c>
      <c r="BG20" s="185">
        <v>0</v>
      </c>
      <c r="BH20" s="320">
        <v>0</v>
      </c>
      <c r="BI20" s="318">
        <v>0</v>
      </c>
      <c r="BJ20" s="185">
        <v>0</v>
      </c>
    </row>
    <row r="21" spans="1:62" ht="14.1" customHeight="1" x14ac:dyDescent="0.2">
      <c r="A21" s="272" t="s">
        <v>4</v>
      </c>
      <c r="B21" s="275" t="s">
        <v>169</v>
      </c>
      <c r="C21" s="320">
        <v>6360136</v>
      </c>
      <c r="D21" s="318">
        <v>6360134</v>
      </c>
      <c r="E21" s="185">
        <v>99.999968554131542</v>
      </c>
      <c r="F21" s="320">
        <v>11159622</v>
      </c>
      <c r="G21" s="318">
        <v>11159622</v>
      </c>
      <c r="H21" s="185">
        <v>100</v>
      </c>
      <c r="I21" s="320">
        <v>5400000</v>
      </c>
      <c r="J21" s="318">
        <v>5400000</v>
      </c>
      <c r="K21" s="185">
        <v>100</v>
      </c>
      <c r="L21" s="320">
        <v>865100</v>
      </c>
      <c r="M21" s="318">
        <v>865100</v>
      </c>
      <c r="N21" s="185">
        <v>100</v>
      </c>
      <c r="O21" s="320">
        <v>13533633.199999999</v>
      </c>
      <c r="P21" s="318">
        <v>7282730</v>
      </c>
      <c r="Q21" s="185">
        <v>53.812083513538703</v>
      </c>
      <c r="R21" s="320">
        <v>0</v>
      </c>
      <c r="S21" s="318">
        <v>0</v>
      </c>
      <c r="T21" s="185">
        <v>0</v>
      </c>
      <c r="U21" s="320">
        <v>13898443.498</v>
      </c>
      <c r="V21" s="318">
        <v>9079544.0510000009</v>
      </c>
      <c r="W21" s="185">
        <v>65.327776108933037</v>
      </c>
      <c r="X21" s="320">
        <v>0</v>
      </c>
      <c r="Y21" s="318">
        <v>0</v>
      </c>
      <c r="Z21" s="185">
        <v>0</v>
      </c>
      <c r="AA21" s="320">
        <v>0</v>
      </c>
      <c r="AB21" s="318">
        <v>0</v>
      </c>
      <c r="AC21" s="185">
        <v>0</v>
      </c>
      <c r="AD21" s="320">
        <v>9972855</v>
      </c>
      <c r="AE21" s="318">
        <v>9972584</v>
      </c>
      <c r="AF21" s="185">
        <v>99.997282623681983</v>
      </c>
      <c r="AG21" s="320">
        <v>10471213</v>
      </c>
      <c r="AH21" s="318">
        <v>11383558</v>
      </c>
      <c r="AI21" s="185">
        <v>108.71288741810523</v>
      </c>
      <c r="AJ21" s="320">
        <v>11926834.888</v>
      </c>
      <c r="AK21" s="318">
        <v>14080736.120999999</v>
      </c>
      <c r="AL21" s="185">
        <v>118.05928608240492</v>
      </c>
      <c r="AM21" s="320">
        <v>12523177</v>
      </c>
      <c r="AN21" s="318">
        <v>12729586</v>
      </c>
      <c r="AO21" s="185">
        <v>101.64821594392541</v>
      </c>
      <c r="AP21" s="320">
        <v>12523177</v>
      </c>
      <c r="AQ21" s="318">
        <v>12729586</v>
      </c>
      <c r="AR21" s="185">
        <v>101.64821594392541</v>
      </c>
      <c r="AS21" s="320">
        <v>12961000</v>
      </c>
      <c r="AT21" s="318">
        <v>14427648</v>
      </c>
      <c r="AU21" s="185">
        <v>111.31585525808194</v>
      </c>
      <c r="AV21" s="320">
        <v>15011976</v>
      </c>
      <c r="AW21" s="318">
        <v>14884272</v>
      </c>
      <c r="AX21" s="185">
        <v>99.149319183563847</v>
      </c>
      <c r="AY21" s="320">
        <v>15268828.041999999</v>
      </c>
      <c r="AZ21" s="318">
        <v>15732165.181</v>
      </c>
      <c r="BA21" s="185">
        <v>103.03452981280226</v>
      </c>
      <c r="BB21" s="320">
        <v>18103910.697000001</v>
      </c>
      <c r="BC21" s="318">
        <v>19132407.603999998</v>
      </c>
      <c r="BD21" s="185">
        <v>105.68107589688027</v>
      </c>
      <c r="BE21" s="320">
        <v>32820355.140000001</v>
      </c>
      <c r="BF21" s="318">
        <v>32820354.778000001</v>
      </c>
      <c r="BG21" s="185">
        <v>99.999998897025961</v>
      </c>
      <c r="BH21" s="320">
        <v>28054711.327</v>
      </c>
      <c r="BI21" s="318">
        <v>28054711.327</v>
      </c>
      <c r="BJ21" s="185">
        <v>100</v>
      </c>
    </row>
    <row r="22" spans="1:62" ht="14.1" customHeight="1" x14ac:dyDescent="0.2">
      <c r="A22" s="272" t="s">
        <v>171</v>
      </c>
      <c r="B22" s="275" t="s">
        <v>395</v>
      </c>
      <c r="C22" s="320">
        <v>10825894</v>
      </c>
      <c r="D22" s="318">
        <v>9180557</v>
      </c>
      <c r="E22" s="185">
        <v>84.801837150816368</v>
      </c>
      <c r="F22" s="320">
        <v>13986856</v>
      </c>
      <c r="G22" s="318">
        <v>13986857</v>
      </c>
      <c r="H22" s="185">
        <v>100.00000714956956</v>
      </c>
      <c r="I22" s="320">
        <v>0</v>
      </c>
      <c r="J22" s="318">
        <v>0</v>
      </c>
      <c r="K22" s="185">
        <v>0</v>
      </c>
      <c r="L22" s="320">
        <v>0</v>
      </c>
      <c r="M22" s="318">
        <v>0</v>
      </c>
      <c r="N22" s="185">
        <v>0</v>
      </c>
      <c r="O22" s="320">
        <v>0</v>
      </c>
      <c r="P22" s="318">
        <v>0</v>
      </c>
      <c r="Q22" s="185">
        <v>0</v>
      </c>
      <c r="R22" s="320">
        <v>0</v>
      </c>
      <c r="S22" s="318">
        <v>0</v>
      </c>
      <c r="T22" s="185">
        <v>0</v>
      </c>
      <c r="U22" s="320">
        <v>0</v>
      </c>
      <c r="V22" s="318">
        <v>0</v>
      </c>
      <c r="W22" s="185">
        <v>0</v>
      </c>
      <c r="X22" s="320">
        <v>0</v>
      </c>
      <c r="Y22" s="318">
        <v>0</v>
      </c>
      <c r="Z22" s="185">
        <v>0</v>
      </c>
      <c r="AA22" s="320">
        <v>0</v>
      </c>
      <c r="AB22" s="318">
        <v>0</v>
      </c>
      <c r="AC22" s="185">
        <v>0</v>
      </c>
      <c r="AD22" s="320">
        <v>0</v>
      </c>
      <c r="AE22" s="318">
        <v>0</v>
      </c>
      <c r="AF22" s="185">
        <v>0</v>
      </c>
      <c r="AG22" s="320">
        <v>0</v>
      </c>
      <c r="AH22" s="318">
        <v>0</v>
      </c>
      <c r="AI22" s="185">
        <v>0</v>
      </c>
      <c r="AJ22" s="320">
        <v>0</v>
      </c>
      <c r="AK22" s="318">
        <v>0</v>
      </c>
      <c r="AL22" s="185">
        <v>0</v>
      </c>
      <c r="AM22" s="320">
        <v>0</v>
      </c>
      <c r="AN22" s="318">
        <v>0</v>
      </c>
      <c r="AO22" s="185">
        <v>0</v>
      </c>
      <c r="AP22" s="320">
        <v>0</v>
      </c>
      <c r="AQ22" s="318">
        <v>0</v>
      </c>
      <c r="AR22" s="185">
        <v>0</v>
      </c>
      <c r="AS22" s="320">
        <v>0</v>
      </c>
      <c r="AT22" s="318">
        <v>0</v>
      </c>
      <c r="AU22" s="185">
        <v>0</v>
      </c>
      <c r="AV22" s="320">
        <v>0</v>
      </c>
      <c r="AW22" s="318">
        <v>0</v>
      </c>
      <c r="AX22" s="185">
        <v>0</v>
      </c>
      <c r="AY22" s="320">
        <v>0</v>
      </c>
      <c r="AZ22" s="318">
        <v>0</v>
      </c>
      <c r="BA22" s="185">
        <v>0</v>
      </c>
      <c r="BB22" s="320">
        <v>0</v>
      </c>
      <c r="BC22" s="318">
        <v>0</v>
      </c>
      <c r="BD22" s="185">
        <v>0</v>
      </c>
      <c r="BE22" s="320">
        <v>0</v>
      </c>
      <c r="BF22" s="318">
        <v>0</v>
      </c>
      <c r="BG22" s="185">
        <v>0</v>
      </c>
      <c r="BH22" s="320">
        <v>0</v>
      </c>
      <c r="BI22" s="318">
        <v>0</v>
      </c>
      <c r="BJ22" s="185">
        <v>0</v>
      </c>
    </row>
    <row r="23" spans="1:62" ht="14.1" customHeight="1" x14ac:dyDescent="0.2">
      <c r="A23" s="272" t="s">
        <v>187</v>
      </c>
      <c r="B23" s="275" t="s">
        <v>556</v>
      </c>
      <c r="C23" s="320">
        <v>30579656</v>
      </c>
      <c r="D23" s="318">
        <v>30579658</v>
      </c>
      <c r="E23" s="185">
        <v>100.00000654029594</v>
      </c>
      <c r="F23" s="320">
        <v>37769718</v>
      </c>
      <c r="G23" s="318">
        <v>36419719</v>
      </c>
      <c r="H23" s="185">
        <v>96.425710671178436</v>
      </c>
      <c r="I23" s="320">
        <v>51849445</v>
      </c>
      <c r="J23" s="318">
        <v>52941445</v>
      </c>
      <c r="K23" s="185">
        <v>102.10609776054498</v>
      </c>
      <c r="L23" s="320">
        <v>60701000</v>
      </c>
      <c r="M23" s="318">
        <v>57793985</v>
      </c>
      <c r="N23" s="185">
        <v>95.210927332333895</v>
      </c>
      <c r="O23" s="320">
        <v>64585473</v>
      </c>
      <c r="P23" s="318">
        <v>63735473</v>
      </c>
      <c r="Q23" s="185">
        <v>98.683914570076766</v>
      </c>
      <c r="R23" s="320">
        <v>70270601</v>
      </c>
      <c r="S23" s="318">
        <v>70270601</v>
      </c>
      <c r="T23" s="185">
        <v>100</v>
      </c>
      <c r="U23" s="320">
        <v>74486837.464000002</v>
      </c>
      <c r="V23" s="318">
        <v>74486837.464000002</v>
      </c>
      <c r="W23" s="185">
        <v>100</v>
      </c>
      <c r="X23" s="320">
        <v>83583614</v>
      </c>
      <c r="Y23" s="318">
        <v>83583614</v>
      </c>
      <c r="Z23" s="185">
        <v>100</v>
      </c>
      <c r="AA23" s="320">
        <v>93761462</v>
      </c>
      <c r="AB23" s="318">
        <v>93761462</v>
      </c>
      <c r="AC23" s="185">
        <v>100</v>
      </c>
      <c r="AD23" s="320">
        <v>105140000</v>
      </c>
      <c r="AE23" s="318">
        <v>105140000</v>
      </c>
      <c r="AF23" s="185">
        <v>100</v>
      </c>
      <c r="AG23" s="320">
        <v>114671583</v>
      </c>
      <c r="AH23" s="318">
        <v>114671583</v>
      </c>
      <c r="AI23" s="185">
        <v>100</v>
      </c>
      <c r="AJ23" s="320">
        <v>123905162</v>
      </c>
      <c r="AK23" s="318">
        <v>123905162</v>
      </c>
      <c r="AL23" s="185">
        <v>100</v>
      </c>
      <c r="AM23" s="320">
        <v>133985274</v>
      </c>
      <c r="AN23" s="318">
        <v>133895274</v>
      </c>
      <c r="AO23" s="185">
        <v>99.932828439041742</v>
      </c>
      <c r="AP23" s="320">
        <v>0</v>
      </c>
      <c r="AQ23" s="318">
        <v>0</v>
      </c>
      <c r="AR23" s="185">
        <v>0</v>
      </c>
      <c r="AS23" s="320">
        <v>142871165</v>
      </c>
      <c r="AT23" s="318">
        <v>142871165</v>
      </c>
      <c r="AU23" s="185">
        <v>100</v>
      </c>
      <c r="AV23" s="320">
        <v>0</v>
      </c>
      <c r="AW23" s="318">
        <v>0</v>
      </c>
      <c r="AX23" s="185">
        <v>0</v>
      </c>
      <c r="AY23" s="320">
        <v>0</v>
      </c>
      <c r="AZ23" s="318">
        <v>0</v>
      </c>
      <c r="BA23" s="185">
        <v>0</v>
      </c>
      <c r="BB23" s="320">
        <v>0</v>
      </c>
      <c r="BC23" s="318">
        <v>0</v>
      </c>
      <c r="BD23" s="185">
        <v>0</v>
      </c>
      <c r="BE23" s="320">
        <v>0</v>
      </c>
      <c r="BF23" s="318">
        <v>0</v>
      </c>
      <c r="BG23" s="185">
        <v>0</v>
      </c>
      <c r="BH23" s="320">
        <v>0</v>
      </c>
      <c r="BI23" s="318">
        <v>0</v>
      </c>
      <c r="BJ23" s="185">
        <v>0</v>
      </c>
    </row>
    <row r="24" spans="1:62" ht="14.1" customHeight="1" x14ac:dyDescent="0.2">
      <c r="A24" s="262" t="s">
        <v>201</v>
      </c>
      <c r="B24" s="307" t="s">
        <v>564</v>
      </c>
      <c r="C24" s="244">
        <v>3147425</v>
      </c>
      <c r="D24" s="245">
        <v>2788376</v>
      </c>
      <c r="E24" s="206">
        <v>88.592293700405889</v>
      </c>
      <c r="F24" s="244">
        <v>260647</v>
      </c>
      <c r="G24" s="245">
        <v>272815</v>
      </c>
      <c r="H24" s="206">
        <v>104.66838290868492</v>
      </c>
      <c r="I24" s="244">
        <v>1832847</v>
      </c>
      <c r="J24" s="245">
        <v>1740968</v>
      </c>
      <c r="K24" s="206">
        <v>94.987088393084633</v>
      </c>
      <c r="L24" s="244">
        <v>275450.8</v>
      </c>
      <c r="M24" s="245">
        <v>229492</v>
      </c>
      <c r="N24" s="206">
        <v>83.315060257585031</v>
      </c>
      <c r="O24" s="244">
        <v>5583038.0999999996</v>
      </c>
      <c r="P24" s="245">
        <v>5537200</v>
      </c>
      <c r="Q24" s="206">
        <v>99.1789756906728</v>
      </c>
      <c r="R24" s="244">
        <v>2329139</v>
      </c>
      <c r="S24" s="245">
        <v>3800987</v>
      </c>
      <c r="T24" s="206">
        <v>163.19279356019541</v>
      </c>
      <c r="U24" s="244">
        <v>4455477.8289999999</v>
      </c>
      <c r="V24" s="245">
        <v>4135480.0260000001</v>
      </c>
      <c r="W24" s="206">
        <v>92.817879130332898</v>
      </c>
      <c r="X24" s="244">
        <v>4749638</v>
      </c>
      <c r="Y24" s="245">
        <v>5572546</v>
      </c>
      <c r="Z24" s="206">
        <v>117.32569934803452</v>
      </c>
      <c r="AA24" s="244">
        <v>6603603</v>
      </c>
      <c r="AB24" s="245">
        <v>4317788</v>
      </c>
      <c r="AC24" s="206">
        <v>65.385335853775587</v>
      </c>
      <c r="AD24" s="244">
        <v>11059312</v>
      </c>
      <c r="AE24" s="245">
        <v>10982669</v>
      </c>
      <c r="AF24" s="206">
        <v>99.306982206488073</v>
      </c>
      <c r="AG24" s="244">
        <v>22655635</v>
      </c>
      <c r="AH24" s="245">
        <v>20397618</v>
      </c>
      <c r="AI24" s="206">
        <v>90.033309593838354</v>
      </c>
      <c r="AJ24" s="244">
        <v>33044596.015000001</v>
      </c>
      <c r="AK24" s="245">
        <v>34683503.644999996</v>
      </c>
      <c r="AL24" s="206">
        <v>104.95968426806017</v>
      </c>
      <c r="AM24" s="244">
        <v>35206821</v>
      </c>
      <c r="AN24" s="245">
        <v>76080101</v>
      </c>
      <c r="AO24" s="206">
        <v>216.09477606626285</v>
      </c>
      <c r="AP24" s="244">
        <v>35206821</v>
      </c>
      <c r="AQ24" s="245">
        <v>76080101</v>
      </c>
      <c r="AR24" s="206">
        <v>216.09477606626285</v>
      </c>
      <c r="AS24" s="244">
        <v>110591228</v>
      </c>
      <c r="AT24" s="245">
        <v>114968577</v>
      </c>
      <c r="AU24" s="206">
        <v>103.9581340031779</v>
      </c>
      <c r="AV24" s="244">
        <v>56242566</v>
      </c>
      <c r="AW24" s="245">
        <v>53555749</v>
      </c>
      <c r="AX24" s="206">
        <v>95.222805090365199</v>
      </c>
      <c r="AY24" s="244">
        <v>71446155.983999997</v>
      </c>
      <c r="AZ24" s="245">
        <v>24059946.141999997</v>
      </c>
      <c r="BA24" s="206">
        <v>33.675634204012461</v>
      </c>
      <c r="BB24" s="244">
        <v>6332295.7539999997</v>
      </c>
      <c r="BC24" s="245">
        <v>3903769.4400000004</v>
      </c>
      <c r="BD24" s="206">
        <v>61.648564622618231</v>
      </c>
      <c r="BE24" s="244">
        <v>26515905.688000001</v>
      </c>
      <c r="BF24" s="245">
        <v>29628639.924999997</v>
      </c>
      <c r="BG24" s="206">
        <v>111.73912093980893</v>
      </c>
      <c r="BH24" s="244">
        <v>52311972.858000003</v>
      </c>
      <c r="BI24" s="245">
        <v>52590923.571999997</v>
      </c>
      <c r="BJ24" s="206">
        <v>100.53324449214944</v>
      </c>
    </row>
    <row r="25" spans="1:62" ht="14.1" customHeight="1" x14ac:dyDescent="0.2">
      <c r="A25" s="259" t="s">
        <v>202</v>
      </c>
      <c r="B25" s="275" t="s">
        <v>418</v>
      </c>
      <c r="C25" s="320">
        <v>0</v>
      </c>
      <c r="D25" s="318">
        <v>0</v>
      </c>
      <c r="E25" s="185">
        <v>0</v>
      </c>
      <c r="F25" s="320">
        <v>0</v>
      </c>
      <c r="G25" s="318">
        <v>0</v>
      </c>
      <c r="H25" s="185">
        <v>0</v>
      </c>
      <c r="I25" s="320">
        <v>109000</v>
      </c>
      <c r="J25" s="318">
        <v>109000</v>
      </c>
      <c r="K25" s="185">
        <v>100</v>
      </c>
      <c r="L25" s="320">
        <v>0</v>
      </c>
      <c r="M25" s="318">
        <v>0</v>
      </c>
      <c r="N25" s="185">
        <v>0</v>
      </c>
      <c r="O25" s="320">
        <v>0</v>
      </c>
      <c r="P25" s="318">
        <v>0</v>
      </c>
      <c r="Q25" s="185">
        <v>0</v>
      </c>
      <c r="R25" s="320">
        <v>0</v>
      </c>
      <c r="S25" s="318">
        <v>0</v>
      </c>
      <c r="T25" s="185">
        <v>0</v>
      </c>
      <c r="U25" s="320">
        <v>0</v>
      </c>
      <c r="V25" s="318">
        <v>0</v>
      </c>
      <c r="W25" s="185">
        <v>0</v>
      </c>
      <c r="X25" s="320">
        <v>0</v>
      </c>
      <c r="Y25" s="318">
        <v>0</v>
      </c>
      <c r="Z25" s="185">
        <v>0</v>
      </c>
      <c r="AA25" s="320">
        <v>0</v>
      </c>
      <c r="AB25" s="318">
        <v>0</v>
      </c>
      <c r="AC25" s="185">
        <v>0</v>
      </c>
      <c r="AD25" s="320">
        <v>5724924</v>
      </c>
      <c r="AE25" s="318">
        <v>5724924</v>
      </c>
      <c r="AF25" s="185">
        <v>100</v>
      </c>
      <c r="AG25" s="320">
        <v>6342561</v>
      </c>
      <c r="AH25" s="318">
        <v>6342561</v>
      </c>
      <c r="AI25" s="185">
        <v>100</v>
      </c>
      <c r="AJ25" s="320">
        <v>21323520.129999999</v>
      </c>
      <c r="AK25" s="318">
        <v>21323520.129999999</v>
      </c>
      <c r="AL25" s="185">
        <v>100</v>
      </c>
      <c r="AM25" s="320">
        <v>23102055</v>
      </c>
      <c r="AN25" s="318">
        <v>65197546</v>
      </c>
      <c r="AO25" s="185">
        <v>282.21535270347158</v>
      </c>
      <c r="AP25" s="320">
        <v>23102055</v>
      </c>
      <c r="AQ25" s="318">
        <v>65197546</v>
      </c>
      <c r="AR25" s="185">
        <v>282.21535270347158</v>
      </c>
      <c r="AS25" s="320">
        <v>100352287</v>
      </c>
      <c r="AT25" s="318">
        <v>100352287</v>
      </c>
      <c r="AU25" s="185">
        <v>100</v>
      </c>
      <c r="AV25" s="320">
        <v>18451697</v>
      </c>
      <c r="AW25" s="318">
        <v>18451697</v>
      </c>
      <c r="AX25" s="185">
        <v>100</v>
      </c>
      <c r="AY25" s="320">
        <v>63315266.294</v>
      </c>
      <c r="AZ25" s="318">
        <v>17308343.072999999</v>
      </c>
      <c r="BA25" s="185">
        <v>27.336761078489225</v>
      </c>
      <c r="BB25" s="320">
        <v>128121.754</v>
      </c>
      <c r="BC25" s="318">
        <v>128121.754</v>
      </c>
      <c r="BD25" s="185">
        <v>100</v>
      </c>
      <c r="BE25" s="320">
        <v>15796639.088</v>
      </c>
      <c r="BF25" s="318">
        <v>15796639.088</v>
      </c>
      <c r="BG25" s="185">
        <v>100</v>
      </c>
      <c r="BH25" s="320">
        <v>25227638.456999999</v>
      </c>
      <c r="BI25" s="318">
        <v>25227638.456999999</v>
      </c>
      <c r="BJ25" s="185">
        <v>100</v>
      </c>
    </row>
    <row r="26" spans="1:62" ht="14.1" customHeight="1" x14ac:dyDescent="0.2">
      <c r="A26" s="272" t="s">
        <v>217</v>
      </c>
      <c r="B26" s="275" t="s">
        <v>563</v>
      </c>
      <c r="C26" s="320">
        <v>0</v>
      </c>
      <c r="D26" s="318">
        <v>0</v>
      </c>
      <c r="E26" s="185">
        <v>0</v>
      </c>
      <c r="F26" s="320">
        <v>0</v>
      </c>
      <c r="G26" s="318">
        <v>0</v>
      </c>
      <c r="H26" s="185">
        <v>0</v>
      </c>
      <c r="I26" s="320">
        <v>0</v>
      </c>
      <c r="J26" s="318">
        <v>0</v>
      </c>
      <c r="K26" s="185">
        <v>0</v>
      </c>
      <c r="L26" s="320">
        <v>0</v>
      </c>
      <c r="M26" s="318">
        <v>0</v>
      </c>
      <c r="N26" s="185">
        <v>0</v>
      </c>
      <c r="O26" s="320">
        <v>23871.8</v>
      </c>
      <c r="P26" s="318">
        <v>23872</v>
      </c>
      <c r="Q26" s="185">
        <v>100.00083780862776</v>
      </c>
      <c r="R26" s="320">
        <v>47744</v>
      </c>
      <c r="S26" s="318">
        <v>349152</v>
      </c>
      <c r="T26" s="185">
        <v>731.30026809651474</v>
      </c>
      <c r="U26" s="320">
        <v>475746.65899999999</v>
      </c>
      <c r="V26" s="318">
        <v>698719.54799999995</v>
      </c>
      <c r="W26" s="185">
        <v>146.86798840977252</v>
      </c>
      <c r="X26" s="320">
        <v>345970</v>
      </c>
      <c r="Y26" s="318">
        <v>695263</v>
      </c>
      <c r="Z26" s="185">
        <v>200.96048790357543</v>
      </c>
      <c r="AA26" s="320">
        <v>716355</v>
      </c>
      <c r="AB26" s="318">
        <v>1011010</v>
      </c>
      <c r="AC26" s="185">
        <v>141.13253903441731</v>
      </c>
      <c r="AD26" s="320">
        <v>726086</v>
      </c>
      <c r="AE26" s="318">
        <v>684760</v>
      </c>
      <c r="AF26" s="185">
        <v>94.308387711648479</v>
      </c>
      <c r="AG26" s="320">
        <v>3465410</v>
      </c>
      <c r="AH26" s="318">
        <v>1235452</v>
      </c>
      <c r="AI26" s="185">
        <v>35.650961935239991</v>
      </c>
      <c r="AJ26" s="320">
        <v>3673335</v>
      </c>
      <c r="AK26" s="318">
        <v>5336335.1490000002</v>
      </c>
      <c r="AL26" s="185">
        <v>145.27221582022875</v>
      </c>
      <c r="AM26" s="320">
        <v>3893735</v>
      </c>
      <c r="AN26" s="318">
        <v>4603669</v>
      </c>
      <c r="AO26" s="185">
        <v>118.23272513409361</v>
      </c>
      <c r="AP26" s="320">
        <v>3893735</v>
      </c>
      <c r="AQ26" s="318">
        <v>4603669</v>
      </c>
      <c r="AR26" s="185">
        <v>118.23272513409361</v>
      </c>
      <c r="AS26" s="320">
        <v>1443250</v>
      </c>
      <c r="AT26" s="318">
        <v>5599313</v>
      </c>
      <c r="AU26" s="185">
        <v>387.96556383162999</v>
      </c>
      <c r="AV26" s="320">
        <v>28500980</v>
      </c>
      <c r="AW26" s="318">
        <v>28143321</v>
      </c>
      <c r="AX26" s="185">
        <v>98.745099291322617</v>
      </c>
      <c r="AY26" s="320">
        <v>1002189</v>
      </c>
      <c r="AZ26" s="318">
        <v>807420.33400000003</v>
      </c>
      <c r="BA26" s="185">
        <v>80.565675137124842</v>
      </c>
      <c r="BB26" s="320">
        <v>1030415</v>
      </c>
      <c r="BC26" s="318">
        <v>1041060.361</v>
      </c>
      <c r="BD26" s="185">
        <v>101.03311393952923</v>
      </c>
      <c r="BE26" s="320">
        <v>850000</v>
      </c>
      <c r="BF26" s="318">
        <v>900844.73</v>
      </c>
      <c r="BG26" s="185">
        <v>105.98173294117647</v>
      </c>
      <c r="BH26" s="320">
        <v>18231011.664000001</v>
      </c>
      <c r="BI26" s="318">
        <v>18572283.704999998</v>
      </c>
      <c r="BJ26" s="185">
        <v>101.87193145004613</v>
      </c>
    </row>
    <row r="27" spans="1:62" ht="21" x14ac:dyDescent="0.2">
      <c r="A27" s="272" t="s">
        <v>219</v>
      </c>
      <c r="B27" s="275" t="s">
        <v>558</v>
      </c>
      <c r="C27" s="320">
        <v>2953399</v>
      </c>
      <c r="D27" s="318">
        <v>2592127</v>
      </c>
      <c r="E27" s="185">
        <v>87.767585754583109</v>
      </c>
      <c r="F27" s="320">
        <v>0</v>
      </c>
      <c r="G27" s="318">
        <v>43196</v>
      </c>
      <c r="H27" s="185">
        <v>0</v>
      </c>
      <c r="I27" s="320">
        <v>1475963</v>
      </c>
      <c r="J27" s="318">
        <v>1475963</v>
      </c>
      <c r="K27" s="185">
        <v>100</v>
      </c>
      <c r="L27" s="320">
        <v>39450.800000000003</v>
      </c>
      <c r="M27" s="318">
        <v>39451</v>
      </c>
      <c r="N27" s="185">
        <v>100.00050696056859</v>
      </c>
      <c r="O27" s="320">
        <v>738722.3</v>
      </c>
      <c r="P27" s="318">
        <v>738722</v>
      </c>
      <c r="Q27" s="185">
        <v>99.999959389340205</v>
      </c>
      <c r="R27" s="320">
        <v>271932</v>
      </c>
      <c r="S27" s="318">
        <v>271932</v>
      </c>
      <c r="T27" s="185">
        <v>100</v>
      </c>
      <c r="U27" s="320">
        <v>1775496.02</v>
      </c>
      <c r="V27" s="318">
        <v>1775496.02</v>
      </c>
      <c r="W27" s="185">
        <v>100</v>
      </c>
      <c r="X27" s="320">
        <v>1466797</v>
      </c>
      <c r="Y27" s="318">
        <v>1466797</v>
      </c>
      <c r="Z27" s="185">
        <v>100</v>
      </c>
      <c r="AA27" s="320">
        <v>3057555</v>
      </c>
      <c r="AB27" s="318">
        <v>3057555</v>
      </c>
      <c r="AC27" s="185">
        <v>100</v>
      </c>
      <c r="AD27" s="320">
        <v>2300023</v>
      </c>
      <c r="AE27" s="318">
        <v>2300023</v>
      </c>
      <c r="AF27" s="185">
        <v>100</v>
      </c>
      <c r="AG27" s="320">
        <v>10268417</v>
      </c>
      <c r="AH27" s="318">
        <v>10268417</v>
      </c>
      <c r="AI27" s="185">
        <v>100</v>
      </c>
      <c r="AJ27" s="320">
        <v>5191984.9079999998</v>
      </c>
      <c r="AK27" s="318">
        <v>5191984.9079999998</v>
      </c>
      <c r="AL27" s="185">
        <v>100</v>
      </c>
      <c r="AM27" s="320">
        <v>6009007</v>
      </c>
      <c r="AN27" s="318">
        <v>6009007</v>
      </c>
      <c r="AO27" s="185">
        <v>100</v>
      </c>
      <c r="AP27" s="320">
        <v>6009007</v>
      </c>
      <c r="AQ27" s="318">
        <v>6009007</v>
      </c>
      <c r="AR27" s="185">
        <v>100</v>
      </c>
      <c r="AS27" s="320">
        <v>6465941</v>
      </c>
      <c r="AT27" s="318">
        <v>6465941</v>
      </c>
      <c r="AU27" s="185">
        <v>100</v>
      </c>
      <c r="AV27" s="320">
        <v>6710178</v>
      </c>
      <c r="AW27" s="318">
        <v>6710178</v>
      </c>
      <c r="AX27" s="185">
        <v>100</v>
      </c>
      <c r="AY27" s="320">
        <v>4301382.6890000002</v>
      </c>
      <c r="AZ27" s="318">
        <v>4301382.6890000002</v>
      </c>
      <c r="BA27" s="185">
        <v>100</v>
      </c>
      <c r="BB27" s="320">
        <v>4200000</v>
      </c>
      <c r="BC27" s="318">
        <v>1429007.0730000001</v>
      </c>
      <c r="BD27" s="185">
        <v>34.023977928571433</v>
      </c>
      <c r="BE27" s="320">
        <v>4411578.5310000004</v>
      </c>
      <c r="BF27" s="318">
        <v>4411578.5310000004</v>
      </c>
      <c r="BG27" s="185">
        <v>100</v>
      </c>
      <c r="BH27" s="320">
        <v>7602902.8949999996</v>
      </c>
      <c r="BI27" s="318">
        <v>7602902.8949999996</v>
      </c>
      <c r="BJ27" s="185">
        <v>100</v>
      </c>
    </row>
    <row r="28" spans="1:62" ht="14.1" customHeight="1" thickBot="1" x14ac:dyDescent="0.25">
      <c r="A28" s="272" t="s">
        <v>5</v>
      </c>
      <c r="B28" s="275" t="s">
        <v>566</v>
      </c>
      <c r="C28" s="320">
        <v>194026</v>
      </c>
      <c r="D28" s="318">
        <v>196249</v>
      </c>
      <c r="E28" s="185">
        <v>101.14572273818973</v>
      </c>
      <c r="F28" s="320">
        <v>260647</v>
      </c>
      <c r="G28" s="318">
        <v>229619</v>
      </c>
      <c r="H28" s="185">
        <v>88.095777047117366</v>
      </c>
      <c r="I28" s="320">
        <v>247884</v>
      </c>
      <c r="J28" s="318">
        <v>156005</v>
      </c>
      <c r="K28" s="185">
        <v>62.934679124106438</v>
      </c>
      <c r="L28" s="320">
        <v>236000</v>
      </c>
      <c r="M28" s="318">
        <v>190041</v>
      </c>
      <c r="N28" s="185">
        <v>80.525847457627123</v>
      </c>
      <c r="O28" s="320">
        <v>4820444</v>
      </c>
      <c r="P28" s="318">
        <v>4774606</v>
      </c>
      <c r="Q28" s="185">
        <v>99.049091743416156</v>
      </c>
      <c r="R28" s="320">
        <v>2009463</v>
      </c>
      <c r="S28" s="318">
        <v>3179903</v>
      </c>
      <c r="T28" s="185">
        <v>158.24640712468954</v>
      </c>
      <c r="U28" s="320">
        <v>2204235.15</v>
      </c>
      <c r="V28" s="318">
        <v>1661264.4580000001</v>
      </c>
      <c r="W28" s="185">
        <v>75.366934330940154</v>
      </c>
      <c r="X28" s="320">
        <v>2936871</v>
      </c>
      <c r="Y28" s="318">
        <v>3410486</v>
      </c>
      <c r="Z28" s="185">
        <v>116.12651696312165</v>
      </c>
      <c r="AA28" s="320">
        <v>2829693</v>
      </c>
      <c r="AB28" s="318">
        <v>249223</v>
      </c>
      <c r="AC28" s="185">
        <v>8.8074218651988048</v>
      </c>
      <c r="AD28" s="320">
        <v>2308279</v>
      </c>
      <c r="AE28" s="318">
        <v>2272962</v>
      </c>
      <c r="AF28" s="185">
        <v>98.469985647315596</v>
      </c>
      <c r="AG28" s="320">
        <v>2579247</v>
      </c>
      <c r="AH28" s="318">
        <v>2551188</v>
      </c>
      <c r="AI28" s="185">
        <v>98.912124352572675</v>
      </c>
      <c r="AJ28" s="320">
        <v>2855755.977</v>
      </c>
      <c r="AK28" s="318">
        <v>2831663.4580000001</v>
      </c>
      <c r="AL28" s="185">
        <v>99.156352321625562</v>
      </c>
      <c r="AM28" s="320">
        <v>2202024</v>
      </c>
      <c r="AN28" s="318">
        <v>269879</v>
      </c>
      <c r="AO28" s="185">
        <v>12.255951797073966</v>
      </c>
      <c r="AP28" s="320">
        <v>2202024</v>
      </c>
      <c r="AQ28" s="318">
        <v>269879</v>
      </c>
      <c r="AR28" s="185">
        <v>12.255951797073966</v>
      </c>
      <c r="AS28" s="320">
        <v>2329750</v>
      </c>
      <c r="AT28" s="318">
        <v>2551036</v>
      </c>
      <c r="AU28" s="185">
        <v>109.49827234681833</v>
      </c>
      <c r="AV28" s="320">
        <v>2579711</v>
      </c>
      <c r="AW28" s="318">
        <v>250553</v>
      </c>
      <c r="AX28" s="185">
        <v>9.7124445335155762</v>
      </c>
      <c r="AY28" s="320">
        <v>2827318.0010000002</v>
      </c>
      <c r="AZ28" s="318">
        <v>1642800.0460000001</v>
      </c>
      <c r="BA28" s="185">
        <v>58.104537424476291</v>
      </c>
      <c r="BB28" s="320">
        <v>973759</v>
      </c>
      <c r="BC28" s="318">
        <v>1305580.2520000001</v>
      </c>
      <c r="BD28" s="185">
        <v>134.07632196467506</v>
      </c>
      <c r="BE28" s="320">
        <v>5457688.0690000001</v>
      </c>
      <c r="BF28" s="318">
        <v>8519577.5759999994</v>
      </c>
      <c r="BG28" s="185">
        <v>156.10231783658941</v>
      </c>
      <c r="BH28" s="320">
        <v>1250419.8419999999</v>
      </c>
      <c r="BI28" s="318">
        <v>1188098.5149999999</v>
      </c>
      <c r="BJ28" s="185">
        <v>95.01596784482247</v>
      </c>
    </row>
    <row r="29" spans="1:62" ht="14.1" customHeight="1" thickBot="1" x14ac:dyDescent="0.25">
      <c r="A29" s="321">
        <v>2</v>
      </c>
      <c r="B29" s="322" t="s">
        <v>6</v>
      </c>
      <c r="C29" s="323">
        <v>55834220</v>
      </c>
      <c r="D29" s="324">
        <v>53944354</v>
      </c>
      <c r="E29" s="214">
        <v>96.615219125475377</v>
      </c>
      <c r="F29" s="323">
        <v>70770410</v>
      </c>
      <c r="G29" s="324">
        <v>69414598</v>
      </c>
      <c r="H29" s="214">
        <v>98.08421061853393</v>
      </c>
      <c r="I29" s="323">
        <v>74169946</v>
      </c>
      <c r="J29" s="324">
        <v>76157009</v>
      </c>
      <c r="K29" s="214">
        <v>102.67906761048471</v>
      </c>
      <c r="L29" s="323">
        <v>83560045.700000003</v>
      </c>
      <c r="M29" s="324">
        <v>80370535</v>
      </c>
      <c r="N29" s="214">
        <v>96.182971570586389</v>
      </c>
      <c r="O29" s="323">
        <v>96487511.200000003</v>
      </c>
      <c r="P29" s="324">
        <v>88790696</v>
      </c>
      <c r="Q29" s="214">
        <v>92.022993334291741</v>
      </c>
      <c r="R29" s="323">
        <v>99292114</v>
      </c>
      <c r="S29" s="324">
        <v>95811646</v>
      </c>
      <c r="T29" s="214">
        <v>96.494718603735237</v>
      </c>
      <c r="U29" s="323">
        <v>107791548.051</v>
      </c>
      <c r="V29" s="324">
        <v>102104165.03299999</v>
      </c>
      <c r="W29" s="214">
        <v>94.723720810365293</v>
      </c>
      <c r="X29" s="323">
        <v>117569122</v>
      </c>
      <c r="Y29" s="324">
        <v>113907210</v>
      </c>
      <c r="Z29" s="214">
        <v>96.885311434068541</v>
      </c>
      <c r="AA29" s="323">
        <v>127813100</v>
      </c>
      <c r="AB29" s="324">
        <v>127098834</v>
      </c>
      <c r="AC29" s="214">
        <v>99.441163699182638</v>
      </c>
      <c r="AD29" s="323">
        <v>154698414</v>
      </c>
      <c r="AE29" s="324">
        <v>142149407</v>
      </c>
      <c r="AF29" s="214">
        <v>91.888082963798183</v>
      </c>
      <c r="AG29" s="323">
        <v>216383161</v>
      </c>
      <c r="AH29" s="324">
        <v>168006684</v>
      </c>
      <c r="AI29" s="214">
        <v>77.64314155665744</v>
      </c>
      <c r="AJ29" s="323">
        <v>249070400.722</v>
      </c>
      <c r="AK29" s="324">
        <v>268780552.273</v>
      </c>
      <c r="AL29" s="214">
        <v>107.913486104276</v>
      </c>
      <c r="AM29" s="323">
        <v>285577424</v>
      </c>
      <c r="AN29" s="324">
        <v>276974129</v>
      </c>
      <c r="AO29" s="214">
        <v>96.987403668155508</v>
      </c>
      <c r="AP29" s="323">
        <v>151592150</v>
      </c>
      <c r="AQ29" s="324">
        <v>143078855</v>
      </c>
      <c r="AR29" s="214">
        <v>94.38407925476352</v>
      </c>
      <c r="AS29" s="323">
        <v>317653393</v>
      </c>
      <c r="AT29" s="324">
        <v>321559976</v>
      </c>
      <c r="AU29" s="214">
        <v>101.22982567984091</v>
      </c>
      <c r="AV29" s="323">
        <v>136218096</v>
      </c>
      <c r="AW29" s="324">
        <v>118359431</v>
      </c>
      <c r="AX29" s="214">
        <v>86.88965304580384</v>
      </c>
      <c r="AY29" s="323">
        <v>150425666.12400001</v>
      </c>
      <c r="AZ29" s="324">
        <v>87854936.638999999</v>
      </c>
      <c r="BA29" s="214">
        <v>58.404219773624774</v>
      </c>
      <c r="BB29" s="323">
        <v>78206592.297999993</v>
      </c>
      <c r="BC29" s="324">
        <v>87635104.547999993</v>
      </c>
      <c r="BD29" s="214">
        <v>112.05590471717962</v>
      </c>
      <c r="BE29" s="323">
        <v>113000328.08700001</v>
      </c>
      <c r="BF29" s="324">
        <v>129478741.39</v>
      </c>
      <c r="BG29" s="214">
        <v>114.58262430027027</v>
      </c>
      <c r="BH29" s="323">
        <v>135224308.60500002</v>
      </c>
      <c r="BI29" s="324">
        <v>145227427.53799999</v>
      </c>
      <c r="BJ29" s="214">
        <v>107.39742656937503</v>
      </c>
    </row>
    <row r="30" spans="1:62" ht="14.1" customHeight="1" x14ac:dyDescent="0.2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95"/>
      <c r="V30" s="95"/>
      <c r="W30" s="95"/>
      <c r="X30" s="95"/>
      <c r="Y30" s="95"/>
      <c r="AE30" s="97"/>
    </row>
    <row r="31" spans="1:62" s="162" customFormat="1" ht="14.1" customHeight="1" x14ac:dyDescent="0.2">
      <c r="A31" s="168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BC31" s="403">
        <v>87635104.547999993</v>
      </c>
      <c r="BD31" s="403"/>
      <c r="BE31" s="403"/>
      <c r="BF31" s="403">
        <v>129478741.39</v>
      </c>
      <c r="BG31" s="403"/>
      <c r="BH31" s="403"/>
      <c r="BI31" s="403">
        <v>145227427.53799999</v>
      </c>
    </row>
    <row r="32" spans="1:62" ht="14.1" customHeight="1" x14ac:dyDescent="0.2">
      <c r="A32" s="94" t="s">
        <v>512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95"/>
      <c r="V32" s="95"/>
      <c r="W32" s="95"/>
      <c r="X32" s="95"/>
      <c r="Y32" s="95"/>
      <c r="BC32" s="404">
        <v>0</v>
      </c>
      <c r="BD32" s="405"/>
      <c r="BE32" s="405"/>
      <c r="BF32" s="405"/>
      <c r="BG32" s="405"/>
      <c r="BH32" s="405"/>
      <c r="BI32" s="405"/>
    </row>
    <row r="33" spans="1:61" ht="14.1" customHeight="1" x14ac:dyDescent="0.2">
      <c r="A33" s="94" t="s">
        <v>511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99"/>
      <c r="V33" s="99"/>
      <c r="W33" s="95"/>
      <c r="X33" s="95"/>
      <c r="Y33" s="95"/>
      <c r="BC33" s="405"/>
      <c r="BD33" s="405"/>
      <c r="BE33" s="405"/>
      <c r="BF33" s="404">
        <v>0</v>
      </c>
      <c r="BG33" s="405"/>
      <c r="BH33" s="405"/>
      <c r="BI33" s="404">
        <v>0</v>
      </c>
    </row>
    <row r="34" spans="1:61" ht="14.1" customHeight="1" x14ac:dyDescent="0.2">
      <c r="A34" s="98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99"/>
      <c r="V34" s="99"/>
      <c r="W34" s="95"/>
      <c r="X34" s="95"/>
      <c r="Y34" s="95"/>
    </row>
    <row r="35" spans="1:61" ht="14.1" customHeight="1" x14ac:dyDescent="0.2">
      <c r="U35" s="95"/>
      <c r="V35" s="95"/>
      <c r="W35" s="95"/>
      <c r="X35" s="95"/>
      <c r="Y35" s="95"/>
    </row>
    <row r="36" spans="1:61" ht="14.1" customHeight="1" x14ac:dyDescent="0.2">
      <c r="U36" s="95"/>
      <c r="V36" s="95"/>
      <c r="W36" s="95"/>
      <c r="X36" s="95"/>
      <c r="Y36" s="95"/>
    </row>
    <row r="37" spans="1:61" ht="14.1" customHeight="1" x14ac:dyDescent="0.2">
      <c r="U37" s="95"/>
      <c r="V37" s="95"/>
      <c r="W37" s="95"/>
      <c r="X37" s="95"/>
      <c r="Y37" s="95"/>
    </row>
    <row r="38" spans="1:61" ht="14.1" customHeight="1" x14ac:dyDescent="0.2">
      <c r="U38" s="95"/>
      <c r="V38" s="95"/>
      <c r="W38" s="95"/>
      <c r="X38" s="95"/>
      <c r="Y38" s="95"/>
    </row>
    <row r="39" spans="1:61" ht="14.1" customHeight="1" x14ac:dyDescent="0.2">
      <c r="U39" s="95"/>
      <c r="V39" s="95"/>
      <c r="W39" s="95"/>
      <c r="X39" s="95"/>
      <c r="Y39" s="95"/>
    </row>
    <row r="40" spans="1:61" ht="14.1" customHeight="1" x14ac:dyDescent="0.2">
      <c r="U40" s="95"/>
      <c r="V40" s="95"/>
      <c r="W40" s="95"/>
      <c r="X40" s="95"/>
      <c r="Y40" s="95"/>
    </row>
    <row r="41" spans="1:61" ht="14.1" customHeight="1" x14ac:dyDescent="0.2">
      <c r="U41" s="95"/>
      <c r="V41" s="95"/>
      <c r="W41" s="95"/>
      <c r="X41" s="95"/>
      <c r="Y41" s="95"/>
    </row>
    <row r="42" spans="1:61" ht="14.1" customHeight="1" x14ac:dyDescent="0.2">
      <c r="U42" s="95"/>
      <c r="V42" s="95"/>
      <c r="W42" s="95"/>
      <c r="X42" s="95"/>
      <c r="Y42" s="95"/>
    </row>
    <row r="43" spans="1:61" ht="14.1" customHeight="1" x14ac:dyDescent="0.2">
      <c r="U43" s="95"/>
      <c r="V43" s="95"/>
      <c r="W43" s="95"/>
      <c r="X43" s="95"/>
      <c r="Y43" s="95"/>
    </row>
    <row r="44" spans="1:61" ht="14.1" customHeight="1" x14ac:dyDescent="0.2">
      <c r="U44" s="95"/>
      <c r="V44" s="95"/>
      <c r="W44" s="95"/>
      <c r="X44" s="95"/>
      <c r="Y44" s="95"/>
    </row>
    <row r="45" spans="1:61" ht="14.1" customHeight="1" x14ac:dyDescent="0.2">
      <c r="U45" s="95"/>
      <c r="V45" s="95"/>
      <c r="W45" s="95"/>
      <c r="X45" s="95"/>
      <c r="Y45" s="95"/>
    </row>
    <row r="46" spans="1:61" ht="14.1" customHeight="1" x14ac:dyDescent="0.2">
      <c r="U46" s="95"/>
      <c r="V46" s="95"/>
      <c r="W46" s="95"/>
      <c r="X46" s="95"/>
      <c r="Y46" s="95"/>
    </row>
    <row r="47" spans="1:61" ht="14.1" customHeight="1" x14ac:dyDescent="0.2">
      <c r="U47" s="95"/>
      <c r="V47" s="95"/>
      <c r="W47" s="95"/>
      <c r="X47" s="95"/>
      <c r="Y47" s="95"/>
    </row>
    <row r="48" spans="1:61" ht="14.1" customHeight="1" x14ac:dyDescent="0.2">
      <c r="U48" s="95"/>
      <c r="V48" s="95"/>
      <c r="W48" s="95"/>
      <c r="X48" s="95"/>
      <c r="Y48" s="95"/>
    </row>
    <row r="49" spans="21:25" ht="14.1" customHeight="1" x14ac:dyDescent="0.2">
      <c r="U49" s="95"/>
      <c r="V49" s="95"/>
      <c r="W49" s="95"/>
      <c r="X49" s="95"/>
      <c r="Y49" s="95"/>
    </row>
    <row r="50" spans="21:25" ht="14.1" customHeight="1" x14ac:dyDescent="0.2">
      <c r="U50" s="95"/>
      <c r="V50" s="95"/>
      <c r="W50" s="95"/>
      <c r="X50" s="95"/>
      <c r="Y50" s="95"/>
    </row>
    <row r="51" spans="21:25" ht="14.1" customHeight="1" x14ac:dyDescent="0.2">
      <c r="U51" s="95"/>
      <c r="V51" s="95"/>
      <c r="W51" s="95"/>
      <c r="X51" s="95"/>
      <c r="Y51" s="95"/>
    </row>
    <row r="52" spans="21:25" ht="14.1" customHeight="1" x14ac:dyDescent="0.2">
      <c r="U52" s="95"/>
      <c r="V52" s="95"/>
      <c r="W52" s="95"/>
      <c r="X52" s="95"/>
      <c r="Y52" s="95"/>
    </row>
    <row r="53" spans="21:25" ht="14.1" customHeight="1" x14ac:dyDescent="0.2">
      <c r="U53" s="95"/>
      <c r="V53" s="95"/>
      <c r="W53" s="95"/>
      <c r="X53" s="95"/>
      <c r="Y53" s="95"/>
    </row>
    <row r="54" spans="21:25" ht="14.1" customHeight="1" x14ac:dyDescent="0.2">
      <c r="U54" s="95"/>
      <c r="V54" s="95"/>
      <c r="W54" s="95"/>
      <c r="X54" s="95"/>
      <c r="Y54" s="95"/>
    </row>
    <row r="55" spans="21:25" ht="14.1" customHeight="1" x14ac:dyDescent="0.2">
      <c r="U55" s="95"/>
      <c r="V55" s="95"/>
      <c r="W55" s="95"/>
      <c r="X55" s="95"/>
      <c r="Y55" s="95"/>
    </row>
    <row r="56" spans="21:25" ht="14.1" customHeight="1" x14ac:dyDescent="0.2">
      <c r="U56" s="95"/>
      <c r="V56" s="95"/>
      <c r="W56" s="95"/>
      <c r="X56" s="95"/>
      <c r="Y56" s="95"/>
    </row>
    <row r="57" spans="21:25" ht="14.1" customHeight="1" x14ac:dyDescent="0.2">
      <c r="U57" s="95"/>
      <c r="V57" s="95"/>
      <c r="W57" s="95"/>
      <c r="X57" s="95"/>
      <c r="Y57" s="95"/>
    </row>
    <row r="58" spans="21:25" ht="14.1" customHeight="1" x14ac:dyDescent="0.2">
      <c r="U58" s="95"/>
      <c r="V58" s="95"/>
      <c r="W58" s="95"/>
      <c r="X58" s="95"/>
      <c r="Y58" s="95"/>
    </row>
    <row r="59" spans="21:25" ht="14.1" customHeight="1" x14ac:dyDescent="0.2">
      <c r="U59" s="95"/>
      <c r="V59" s="95"/>
      <c r="W59" s="95"/>
      <c r="X59" s="95"/>
      <c r="Y59" s="95"/>
    </row>
    <row r="60" spans="21:25" ht="14.1" customHeight="1" x14ac:dyDescent="0.2">
      <c r="U60" s="95"/>
      <c r="V60" s="95"/>
      <c r="W60" s="95"/>
      <c r="X60" s="95"/>
      <c r="Y60" s="95"/>
    </row>
    <row r="61" spans="21:25" ht="14.1" customHeight="1" x14ac:dyDescent="0.2">
      <c r="U61" s="95"/>
      <c r="V61" s="95"/>
      <c r="W61" s="95"/>
      <c r="X61" s="95"/>
      <c r="Y61" s="95"/>
    </row>
    <row r="62" spans="21:25" ht="14.1" customHeight="1" x14ac:dyDescent="0.2">
      <c r="U62" s="95"/>
      <c r="V62" s="95"/>
      <c r="W62" s="95"/>
      <c r="X62" s="95"/>
      <c r="Y62" s="95"/>
    </row>
    <row r="63" spans="21:25" ht="14.1" customHeight="1" x14ac:dyDescent="0.2">
      <c r="U63" s="95"/>
      <c r="V63" s="95"/>
      <c r="W63" s="95"/>
      <c r="X63" s="95"/>
      <c r="Y63" s="95"/>
    </row>
    <row r="64" spans="21:25" ht="14.1" customHeight="1" x14ac:dyDescent="0.2">
      <c r="U64" s="95"/>
      <c r="V64" s="95"/>
      <c r="W64" s="95"/>
      <c r="X64" s="95"/>
      <c r="Y64" s="95"/>
    </row>
    <row r="65" spans="21:25" ht="14.1" customHeight="1" x14ac:dyDescent="0.2">
      <c r="U65" s="95"/>
      <c r="V65" s="95"/>
      <c r="W65" s="95"/>
      <c r="X65" s="95"/>
      <c r="Y65" s="95"/>
    </row>
    <row r="66" spans="21:25" ht="14.1" customHeight="1" x14ac:dyDescent="0.2">
      <c r="U66" s="95"/>
      <c r="V66" s="95"/>
      <c r="W66" s="95"/>
      <c r="X66" s="95"/>
      <c r="Y66" s="95"/>
    </row>
    <row r="67" spans="21:25" ht="14.1" customHeight="1" x14ac:dyDescent="0.2">
      <c r="U67" s="95"/>
      <c r="V67" s="95"/>
      <c r="W67" s="95"/>
      <c r="X67" s="95"/>
      <c r="Y67" s="95"/>
    </row>
    <row r="68" spans="21:25" ht="14.1" customHeight="1" x14ac:dyDescent="0.2">
      <c r="U68" s="95"/>
      <c r="V68" s="95"/>
      <c r="W68" s="95"/>
      <c r="X68" s="95"/>
      <c r="Y68" s="95"/>
    </row>
    <row r="69" spans="21:25" ht="14.1" customHeight="1" x14ac:dyDescent="0.2">
      <c r="U69" s="95"/>
      <c r="V69" s="95"/>
      <c r="W69" s="95"/>
      <c r="X69" s="95"/>
      <c r="Y69" s="95"/>
    </row>
    <row r="70" spans="21:25" ht="14.1" customHeight="1" x14ac:dyDescent="0.2">
      <c r="U70" s="95"/>
      <c r="V70" s="95"/>
      <c r="W70" s="95"/>
      <c r="X70" s="95"/>
      <c r="Y70" s="95"/>
    </row>
    <row r="71" spans="21:25" ht="14.1" customHeight="1" x14ac:dyDescent="0.2">
      <c r="U71" s="95"/>
      <c r="V71" s="95"/>
      <c r="W71" s="95"/>
      <c r="X71" s="95"/>
      <c r="Y71" s="95"/>
    </row>
    <row r="72" spans="21:25" ht="14.1" customHeight="1" x14ac:dyDescent="0.2">
      <c r="U72" s="95"/>
      <c r="V72" s="95"/>
      <c r="W72" s="95"/>
      <c r="X72" s="95"/>
      <c r="Y72" s="95"/>
    </row>
    <row r="73" spans="21:25" ht="14.1" customHeight="1" x14ac:dyDescent="0.2">
      <c r="U73" s="95"/>
      <c r="V73" s="95"/>
      <c r="W73" s="95"/>
      <c r="X73" s="95"/>
      <c r="Y73" s="95"/>
    </row>
    <row r="74" spans="21:25" ht="14.1" customHeight="1" x14ac:dyDescent="0.2">
      <c r="U74" s="95"/>
      <c r="V74" s="95"/>
      <c r="W74" s="95"/>
      <c r="X74" s="95"/>
      <c r="Y74" s="95"/>
    </row>
    <row r="75" spans="21:25" ht="14.1" customHeight="1" x14ac:dyDescent="0.2">
      <c r="U75" s="95"/>
      <c r="V75" s="95"/>
      <c r="W75" s="95"/>
      <c r="X75" s="95"/>
      <c r="Y75" s="95"/>
    </row>
    <row r="76" spans="21:25" ht="14.1" customHeight="1" x14ac:dyDescent="0.2">
      <c r="U76" s="95"/>
      <c r="V76" s="95"/>
      <c r="W76" s="95"/>
      <c r="X76" s="95"/>
      <c r="Y76" s="95"/>
    </row>
    <row r="77" spans="21:25" ht="14.1" customHeight="1" x14ac:dyDescent="0.2">
      <c r="U77" s="95"/>
      <c r="V77" s="95"/>
      <c r="W77" s="95"/>
      <c r="X77" s="95"/>
      <c r="Y77" s="95"/>
    </row>
    <row r="78" spans="21:25" ht="14.1" customHeight="1" x14ac:dyDescent="0.2">
      <c r="U78" s="95"/>
      <c r="V78" s="95"/>
      <c r="W78" s="95"/>
      <c r="X78" s="95"/>
      <c r="Y78" s="95"/>
    </row>
    <row r="79" spans="21:25" ht="14.1" customHeight="1" x14ac:dyDescent="0.2">
      <c r="U79" s="95"/>
      <c r="V79" s="95"/>
      <c r="W79" s="95"/>
      <c r="X79" s="95"/>
      <c r="Y79" s="95"/>
    </row>
    <row r="80" spans="21:25" ht="14.1" customHeight="1" x14ac:dyDescent="0.2">
      <c r="U80" s="95"/>
      <c r="V80" s="95"/>
      <c r="W80" s="95"/>
      <c r="X80" s="95"/>
      <c r="Y80" s="95"/>
    </row>
    <row r="81" spans="21:25" ht="14.1" customHeight="1" x14ac:dyDescent="0.2">
      <c r="U81" s="95"/>
      <c r="V81" s="95"/>
      <c r="W81" s="95"/>
      <c r="X81" s="95"/>
      <c r="Y81" s="95"/>
    </row>
    <row r="82" spans="21:25" ht="14.1" customHeight="1" x14ac:dyDescent="0.2">
      <c r="U82" s="95"/>
      <c r="V82" s="95"/>
      <c r="W82" s="95"/>
      <c r="X82" s="95"/>
      <c r="Y82" s="95"/>
    </row>
    <row r="83" spans="21:25" ht="14.1" customHeight="1" x14ac:dyDescent="0.2">
      <c r="U83" s="95"/>
      <c r="V83" s="95"/>
      <c r="W83" s="95"/>
      <c r="X83" s="95"/>
      <c r="Y83" s="95"/>
    </row>
    <row r="84" spans="21:25" ht="14.1" customHeight="1" x14ac:dyDescent="0.2">
      <c r="U84" s="95"/>
      <c r="V84" s="95"/>
      <c r="W84" s="95"/>
      <c r="X84" s="95"/>
      <c r="Y84" s="95"/>
    </row>
    <row r="85" spans="21:25" ht="14.1" customHeight="1" x14ac:dyDescent="0.2">
      <c r="U85" s="95"/>
      <c r="V85" s="95"/>
      <c r="W85" s="95"/>
      <c r="X85" s="95"/>
      <c r="Y85" s="95"/>
    </row>
    <row r="86" spans="21:25" ht="14.1" customHeight="1" x14ac:dyDescent="0.2">
      <c r="U86" s="95"/>
      <c r="V86" s="95"/>
      <c r="W86" s="95"/>
      <c r="X86" s="95"/>
      <c r="Y86" s="95"/>
    </row>
    <row r="87" spans="21:25" ht="14.1" customHeight="1" x14ac:dyDescent="0.2">
      <c r="U87" s="95"/>
      <c r="V87" s="95"/>
      <c r="W87" s="95"/>
      <c r="X87" s="95"/>
      <c r="Y87" s="95"/>
    </row>
    <row r="88" spans="21:25" ht="14.1" customHeight="1" x14ac:dyDescent="0.2">
      <c r="U88" s="95"/>
      <c r="V88" s="95"/>
      <c r="W88" s="95"/>
      <c r="X88" s="95"/>
      <c r="Y88" s="95"/>
    </row>
    <row r="89" spans="21:25" ht="14.1" customHeight="1" x14ac:dyDescent="0.2">
      <c r="U89" s="95"/>
      <c r="V89" s="95"/>
      <c r="W89" s="95"/>
      <c r="X89" s="95"/>
      <c r="Y89" s="95"/>
    </row>
    <row r="90" spans="21:25" ht="14.1" customHeight="1" x14ac:dyDescent="0.2">
      <c r="U90" s="95"/>
      <c r="V90" s="95"/>
      <c r="W90" s="95"/>
      <c r="X90" s="95"/>
      <c r="Y90" s="95"/>
    </row>
    <row r="91" spans="21:25" ht="14.1" customHeight="1" x14ac:dyDescent="0.2">
      <c r="U91" s="95"/>
      <c r="V91" s="95"/>
      <c r="W91" s="95"/>
      <c r="X91" s="95"/>
      <c r="Y91" s="95"/>
    </row>
    <row r="92" spans="21:25" ht="14.1" customHeight="1" x14ac:dyDescent="0.2">
      <c r="U92" s="95"/>
      <c r="V92" s="95"/>
      <c r="W92" s="95"/>
      <c r="X92" s="95"/>
      <c r="Y92" s="95"/>
    </row>
    <row r="93" spans="21:25" ht="14.1" customHeight="1" x14ac:dyDescent="0.2">
      <c r="U93" s="95"/>
      <c r="V93" s="95"/>
      <c r="W93" s="95"/>
      <c r="X93" s="95"/>
      <c r="Y93" s="95"/>
    </row>
    <row r="94" spans="21:25" ht="14.1" customHeight="1" x14ac:dyDescent="0.2">
      <c r="U94" s="95"/>
      <c r="V94" s="95"/>
      <c r="W94" s="95"/>
      <c r="X94" s="95"/>
      <c r="Y94" s="95"/>
    </row>
    <row r="95" spans="21:25" ht="14.1" customHeight="1" x14ac:dyDescent="0.2">
      <c r="U95" s="95"/>
      <c r="V95" s="95"/>
      <c r="W95" s="95"/>
      <c r="X95" s="95"/>
      <c r="Y95" s="95"/>
    </row>
    <row r="96" spans="21:25" ht="14.1" customHeight="1" x14ac:dyDescent="0.2">
      <c r="U96" s="95"/>
      <c r="V96" s="95"/>
      <c r="W96" s="95"/>
      <c r="X96" s="95"/>
      <c r="Y96" s="95"/>
    </row>
    <row r="97" spans="21:25" ht="14.1" customHeight="1" x14ac:dyDescent="0.2">
      <c r="U97" s="95"/>
      <c r="V97" s="95"/>
      <c r="W97" s="95"/>
      <c r="X97" s="95"/>
      <c r="Y97" s="95"/>
    </row>
    <row r="98" spans="21:25" ht="14.1" customHeight="1" x14ac:dyDescent="0.2">
      <c r="U98" s="95"/>
      <c r="V98" s="95"/>
      <c r="W98" s="95"/>
      <c r="X98" s="95"/>
      <c r="Y98" s="95"/>
    </row>
    <row r="99" spans="21:25" ht="14.1" customHeight="1" x14ac:dyDescent="0.2">
      <c r="U99" s="95"/>
      <c r="V99" s="95"/>
      <c r="W99" s="95"/>
      <c r="X99" s="95"/>
      <c r="Y99" s="95"/>
    </row>
    <row r="100" spans="21:25" ht="14.1" customHeight="1" x14ac:dyDescent="0.2">
      <c r="U100" s="95"/>
      <c r="V100" s="95"/>
      <c r="W100" s="95"/>
      <c r="X100" s="95"/>
      <c r="Y100" s="95"/>
    </row>
    <row r="101" spans="21:25" ht="14.1" customHeight="1" x14ac:dyDescent="0.2">
      <c r="U101" s="95"/>
      <c r="V101" s="95"/>
      <c r="W101" s="95"/>
      <c r="X101" s="95"/>
      <c r="Y101" s="95"/>
    </row>
    <row r="102" spans="21:25" ht="14.1" customHeight="1" x14ac:dyDescent="0.2">
      <c r="U102" s="95"/>
      <c r="V102" s="95"/>
      <c r="W102" s="95"/>
      <c r="X102" s="95"/>
      <c r="Y102" s="95"/>
    </row>
    <row r="103" spans="21:25" ht="14.1" customHeight="1" x14ac:dyDescent="0.2">
      <c r="U103" s="95"/>
      <c r="V103" s="95"/>
      <c r="W103" s="95"/>
      <c r="X103" s="95"/>
      <c r="Y103" s="95"/>
    </row>
    <row r="104" spans="21:25" ht="14.1" customHeight="1" x14ac:dyDescent="0.2">
      <c r="U104" s="95"/>
      <c r="V104" s="95"/>
      <c r="W104" s="95"/>
      <c r="X104" s="95"/>
      <c r="Y104" s="95"/>
    </row>
    <row r="105" spans="21:25" ht="14.1" customHeight="1" x14ac:dyDescent="0.2">
      <c r="U105" s="95"/>
      <c r="V105" s="95"/>
      <c r="W105" s="95"/>
      <c r="X105" s="95"/>
      <c r="Y105" s="95"/>
    </row>
    <row r="106" spans="21:25" ht="14.1" customHeight="1" x14ac:dyDescent="0.2">
      <c r="U106" s="95"/>
      <c r="V106" s="95"/>
      <c r="W106" s="95"/>
      <c r="X106" s="95"/>
      <c r="Y106" s="95"/>
    </row>
    <row r="107" spans="21:25" ht="14.1" customHeight="1" x14ac:dyDescent="0.2">
      <c r="U107" s="95"/>
      <c r="V107" s="95"/>
      <c r="W107" s="95"/>
      <c r="X107" s="95"/>
      <c r="Y107" s="95"/>
    </row>
    <row r="108" spans="21:25" ht="14.1" customHeight="1" x14ac:dyDescent="0.2">
      <c r="U108" s="95"/>
      <c r="V108" s="95"/>
      <c r="W108" s="95"/>
      <c r="X108" s="95"/>
      <c r="Y108" s="95"/>
    </row>
    <row r="109" spans="21:25" ht="14.1" customHeight="1" x14ac:dyDescent="0.2">
      <c r="U109" s="95"/>
      <c r="V109" s="95"/>
      <c r="W109" s="95"/>
      <c r="X109" s="95"/>
      <c r="Y109" s="95"/>
    </row>
    <row r="110" spans="21:25" ht="14.1" customHeight="1" x14ac:dyDescent="0.2">
      <c r="U110" s="95"/>
      <c r="V110" s="95"/>
      <c r="W110" s="95"/>
      <c r="X110" s="95"/>
      <c r="Y110" s="95"/>
    </row>
    <row r="111" spans="21:25" ht="14.1" customHeight="1" x14ac:dyDescent="0.2">
      <c r="U111" s="95"/>
      <c r="V111" s="95"/>
      <c r="W111" s="95"/>
      <c r="X111" s="95"/>
      <c r="Y111" s="95"/>
    </row>
    <row r="112" spans="21:25" ht="14.1" customHeight="1" x14ac:dyDescent="0.2">
      <c r="U112" s="95"/>
      <c r="V112" s="95"/>
      <c r="W112" s="95"/>
      <c r="X112" s="95"/>
      <c r="Y112" s="95"/>
    </row>
    <row r="113" spans="21:25" ht="14.1" customHeight="1" x14ac:dyDescent="0.2">
      <c r="U113" s="95"/>
      <c r="V113" s="95"/>
      <c r="W113" s="95"/>
      <c r="X113" s="95"/>
      <c r="Y113" s="95"/>
    </row>
    <row r="114" spans="21:25" ht="14.1" customHeight="1" x14ac:dyDescent="0.2">
      <c r="U114" s="95"/>
      <c r="V114" s="95"/>
      <c r="W114" s="95"/>
      <c r="X114" s="95"/>
      <c r="Y114" s="95"/>
    </row>
    <row r="115" spans="21:25" ht="14.1" customHeight="1" x14ac:dyDescent="0.2">
      <c r="U115" s="95"/>
      <c r="V115" s="95"/>
      <c r="W115" s="95"/>
      <c r="X115" s="95"/>
      <c r="Y115" s="95"/>
    </row>
    <row r="116" spans="21:25" ht="14.1" customHeight="1" x14ac:dyDescent="0.2">
      <c r="U116" s="95"/>
      <c r="V116" s="95"/>
      <c r="W116" s="95"/>
      <c r="X116" s="95"/>
      <c r="Y116" s="95"/>
    </row>
    <row r="117" spans="21:25" ht="14.1" customHeight="1" x14ac:dyDescent="0.2">
      <c r="U117" s="95"/>
      <c r="V117" s="95"/>
      <c r="W117" s="95"/>
      <c r="X117" s="95"/>
      <c r="Y117" s="95"/>
    </row>
    <row r="118" spans="21:25" ht="14.1" customHeight="1" x14ac:dyDescent="0.2">
      <c r="U118" s="95"/>
      <c r="V118" s="95"/>
      <c r="W118" s="95"/>
      <c r="X118" s="95"/>
      <c r="Y118" s="95"/>
    </row>
    <row r="119" spans="21:25" ht="14.1" customHeight="1" x14ac:dyDescent="0.2">
      <c r="U119" s="95"/>
      <c r="V119" s="95"/>
      <c r="W119" s="95"/>
      <c r="X119" s="95"/>
      <c r="Y119" s="95"/>
    </row>
    <row r="120" spans="21:25" ht="14.1" customHeight="1" x14ac:dyDescent="0.2">
      <c r="U120" s="95"/>
      <c r="V120" s="95"/>
      <c r="W120" s="95"/>
      <c r="X120" s="95"/>
      <c r="Y120" s="95"/>
    </row>
    <row r="121" spans="21:25" ht="14.1" customHeight="1" x14ac:dyDescent="0.2">
      <c r="U121" s="95"/>
      <c r="V121" s="95"/>
      <c r="W121" s="95"/>
      <c r="X121" s="95"/>
      <c r="Y121" s="95"/>
    </row>
    <row r="122" spans="21:25" ht="14.1" customHeight="1" x14ac:dyDescent="0.2">
      <c r="U122" s="95"/>
      <c r="V122" s="95"/>
      <c r="W122" s="95"/>
      <c r="X122" s="95"/>
      <c r="Y122" s="95"/>
    </row>
    <row r="123" spans="21:25" ht="14.1" customHeight="1" x14ac:dyDescent="0.2">
      <c r="U123" s="95"/>
      <c r="V123" s="95"/>
      <c r="W123" s="95"/>
      <c r="X123" s="95"/>
      <c r="Y123" s="95"/>
    </row>
    <row r="124" spans="21:25" ht="14.1" customHeight="1" x14ac:dyDescent="0.2">
      <c r="U124" s="95"/>
      <c r="V124" s="95"/>
      <c r="W124" s="95"/>
      <c r="X124" s="95"/>
      <c r="Y124" s="95"/>
    </row>
    <row r="125" spans="21:25" ht="14.1" customHeight="1" x14ac:dyDescent="0.2">
      <c r="U125" s="95"/>
      <c r="V125" s="95"/>
      <c r="W125" s="95"/>
      <c r="X125" s="95"/>
      <c r="Y125" s="95"/>
    </row>
    <row r="126" spans="21:25" ht="14.1" customHeight="1" x14ac:dyDescent="0.2">
      <c r="U126" s="95"/>
      <c r="V126" s="95"/>
      <c r="W126" s="95"/>
      <c r="X126" s="95"/>
      <c r="Y126" s="95"/>
    </row>
    <row r="127" spans="21:25" ht="14.1" customHeight="1" x14ac:dyDescent="0.2">
      <c r="U127" s="95"/>
      <c r="V127" s="95"/>
      <c r="W127" s="95"/>
      <c r="X127" s="95"/>
      <c r="Y127" s="95"/>
    </row>
    <row r="128" spans="21:25" ht="14.1" customHeight="1" x14ac:dyDescent="0.2">
      <c r="U128" s="95"/>
      <c r="V128" s="95"/>
      <c r="W128" s="95"/>
      <c r="X128" s="95"/>
      <c r="Y128" s="95"/>
    </row>
    <row r="129" spans="21:25" ht="14.1" customHeight="1" x14ac:dyDescent="0.2">
      <c r="U129" s="95"/>
      <c r="V129" s="95"/>
      <c r="W129" s="95"/>
      <c r="X129" s="95"/>
      <c r="Y129" s="95"/>
    </row>
    <row r="130" spans="21:25" ht="14.1" customHeight="1" x14ac:dyDescent="0.2">
      <c r="U130" s="95"/>
      <c r="V130" s="95"/>
      <c r="W130" s="95"/>
      <c r="X130" s="95"/>
      <c r="Y130" s="95"/>
    </row>
    <row r="131" spans="21:25" ht="14.1" customHeight="1" x14ac:dyDescent="0.2">
      <c r="U131" s="95"/>
      <c r="V131" s="95"/>
      <c r="W131" s="95"/>
      <c r="X131" s="95"/>
      <c r="Y131" s="95"/>
    </row>
    <row r="132" spans="21:25" ht="14.1" customHeight="1" x14ac:dyDescent="0.2">
      <c r="U132" s="95"/>
      <c r="V132" s="95"/>
      <c r="W132" s="95"/>
      <c r="X132" s="95"/>
      <c r="Y132" s="95"/>
    </row>
    <row r="133" spans="21:25" ht="14.1" customHeight="1" x14ac:dyDescent="0.2">
      <c r="U133" s="95"/>
      <c r="V133" s="95"/>
      <c r="W133" s="95"/>
      <c r="X133" s="95"/>
      <c r="Y133" s="95"/>
    </row>
    <row r="134" spans="21:25" ht="14.1" customHeight="1" x14ac:dyDescent="0.2">
      <c r="U134" s="95"/>
      <c r="V134" s="95"/>
      <c r="W134" s="95"/>
      <c r="X134" s="95"/>
      <c r="Y134" s="95"/>
    </row>
    <row r="135" spans="21:25" ht="14.1" customHeight="1" x14ac:dyDescent="0.2">
      <c r="U135" s="95"/>
      <c r="V135" s="95"/>
      <c r="W135" s="95"/>
      <c r="X135" s="95"/>
      <c r="Y135" s="95"/>
    </row>
    <row r="136" spans="21:25" ht="14.1" customHeight="1" x14ac:dyDescent="0.2">
      <c r="U136" s="95"/>
      <c r="V136" s="95"/>
      <c r="W136" s="95"/>
      <c r="X136" s="95"/>
      <c r="Y136" s="95"/>
    </row>
    <row r="137" spans="21:25" ht="14.1" customHeight="1" x14ac:dyDescent="0.2">
      <c r="U137" s="95"/>
      <c r="V137" s="95"/>
      <c r="W137" s="95"/>
      <c r="X137" s="95"/>
      <c r="Y137" s="95"/>
    </row>
    <row r="138" spans="21:25" ht="14.1" customHeight="1" x14ac:dyDescent="0.2">
      <c r="U138" s="95"/>
      <c r="V138" s="95"/>
      <c r="W138" s="95"/>
      <c r="X138" s="95"/>
      <c r="Y138" s="95"/>
    </row>
    <row r="139" spans="21:25" ht="14.1" customHeight="1" x14ac:dyDescent="0.2">
      <c r="U139" s="95"/>
      <c r="V139" s="95"/>
      <c r="W139" s="95"/>
      <c r="X139" s="95"/>
      <c r="Y139" s="95"/>
    </row>
    <row r="140" spans="21:25" ht="14.1" customHeight="1" x14ac:dyDescent="0.2">
      <c r="U140" s="95"/>
      <c r="V140" s="95"/>
      <c r="W140" s="95"/>
      <c r="X140" s="95"/>
      <c r="Y140" s="95"/>
    </row>
    <row r="141" spans="21:25" ht="14.1" customHeight="1" x14ac:dyDescent="0.2">
      <c r="U141" s="95"/>
      <c r="V141" s="95"/>
      <c r="W141" s="95"/>
      <c r="X141" s="95"/>
      <c r="Y141" s="95"/>
    </row>
    <row r="142" spans="21:25" ht="14.1" customHeight="1" x14ac:dyDescent="0.2">
      <c r="U142" s="95"/>
      <c r="V142" s="95"/>
      <c r="W142" s="95"/>
      <c r="X142" s="95"/>
      <c r="Y142" s="95"/>
    </row>
    <row r="143" spans="21:25" ht="14.1" customHeight="1" x14ac:dyDescent="0.2">
      <c r="U143" s="95"/>
      <c r="V143" s="95"/>
      <c r="W143" s="95"/>
      <c r="X143" s="95"/>
      <c r="Y143" s="95"/>
    </row>
    <row r="144" spans="21:25" ht="14.1" customHeight="1" x14ac:dyDescent="0.2">
      <c r="U144" s="95"/>
      <c r="V144" s="95"/>
      <c r="W144" s="95"/>
      <c r="X144" s="95"/>
      <c r="Y144" s="95"/>
    </row>
    <row r="145" spans="21:25" ht="14.1" customHeight="1" x14ac:dyDescent="0.2">
      <c r="U145" s="95"/>
      <c r="V145" s="95"/>
      <c r="W145" s="95"/>
      <c r="X145" s="95"/>
      <c r="Y145" s="95"/>
    </row>
    <row r="146" spans="21:25" ht="14.1" customHeight="1" x14ac:dyDescent="0.2">
      <c r="U146" s="95"/>
      <c r="V146" s="95"/>
      <c r="W146" s="95"/>
      <c r="X146" s="95"/>
      <c r="Y146" s="95"/>
    </row>
    <row r="147" spans="21:25" ht="14.1" customHeight="1" x14ac:dyDescent="0.2">
      <c r="U147" s="95"/>
      <c r="V147" s="95"/>
      <c r="W147" s="95"/>
      <c r="X147" s="95"/>
      <c r="Y147" s="95"/>
    </row>
    <row r="148" spans="21:25" ht="14.1" customHeight="1" x14ac:dyDescent="0.2">
      <c r="U148" s="95"/>
      <c r="V148" s="95"/>
      <c r="W148" s="95"/>
      <c r="X148" s="95"/>
      <c r="Y148" s="95"/>
    </row>
    <row r="149" spans="21:25" ht="14.1" customHeight="1" x14ac:dyDescent="0.2">
      <c r="U149" s="95"/>
      <c r="V149" s="95"/>
      <c r="W149" s="95"/>
      <c r="X149" s="95"/>
      <c r="Y149" s="95"/>
    </row>
    <row r="150" spans="21:25" ht="14.1" customHeight="1" x14ac:dyDescent="0.2">
      <c r="U150" s="95"/>
      <c r="V150" s="95"/>
      <c r="W150" s="95"/>
      <c r="X150" s="95"/>
      <c r="Y150" s="95"/>
    </row>
    <row r="151" spans="21:25" ht="14.1" customHeight="1" x14ac:dyDescent="0.2">
      <c r="U151" s="95"/>
      <c r="V151" s="95"/>
      <c r="W151" s="95"/>
      <c r="X151" s="95"/>
      <c r="Y151" s="95"/>
    </row>
    <row r="152" spans="21:25" ht="14.1" customHeight="1" x14ac:dyDescent="0.2">
      <c r="U152" s="95"/>
      <c r="V152" s="95"/>
      <c r="W152" s="95"/>
      <c r="X152" s="95"/>
      <c r="Y152" s="95"/>
    </row>
    <row r="153" spans="21:25" ht="14.1" customHeight="1" x14ac:dyDescent="0.2">
      <c r="U153" s="95"/>
      <c r="V153" s="95"/>
      <c r="W153" s="95"/>
      <c r="X153" s="95"/>
      <c r="Y153" s="95"/>
    </row>
    <row r="154" spans="21:25" ht="14.1" customHeight="1" x14ac:dyDescent="0.2">
      <c r="U154" s="95"/>
      <c r="V154" s="95"/>
      <c r="W154" s="95"/>
      <c r="X154" s="95"/>
      <c r="Y154" s="95"/>
    </row>
    <row r="155" spans="21:25" ht="14.1" customHeight="1" x14ac:dyDescent="0.2">
      <c r="U155" s="95"/>
      <c r="V155" s="95"/>
      <c r="W155" s="95"/>
      <c r="X155" s="95"/>
      <c r="Y155" s="95"/>
    </row>
    <row r="156" spans="21:25" ht="14.1" customHeight="1" x14ac:dyDescent="0.2">
      <c r="U156" s="95"/>
      <c r="V156" s="95"/>
      <c r="W156" s="95"/>
      <c r="X156" s="95"/>
      <c r="Y156" s="95"/>
    </row>
    <row r="157" spans="21:25" ht="14.1" customHeight="1" x14ac:dyDescent="0.2">
      <c r="U157" s="95"/>
      <c r="V157" s="95"/>
      <c r="W157" s="95"/>
      <c r="X157" s="95"/>
      <c r="Y157" s="95"/>
    </row>
    <row r="158" spans="21:25" ht="14.1" customHeight="1" x14ac:dyDescent="0.2">
      <c r="U158" s="95"/>
      <c r="V158" s="95"/>
      <c r="W158" s="95"/>
      <c r="X158" s="95"/>
      <c r="Y158" s="95"/>
    </row>
    <row r="159" spans="21:25" ht="14.1" customHeight="1" x14ac:dyDescent="0.2">
      <c r="U159" s="95"/>
      <c r="V159" s="95"/>
      <c r="W159" s="95"/>
      <c r="X159" s="95"/>
      <c r="Y159" s="95"/>
    </row>
    <row r="160" spans="21:25" ht="14.1" customHeight="1" x14ac:dyDescent="0.2">
      <c r="U160" s="95"/>
      <c r="V160" s="95"/>
      <c r="W160" s="95"/>
      <c r="X160" s="95"/>
      <c r="Y160" s="95"/>
    </row>
    <row r="161" spans="21:25" ht="14.1" customHeight="1" x14ac:dyDescent="0.2">
      <c r="U161" s="95"/>
      <c r="V161" s="95"/>
      <c r="W161" s="95"/>
      <c r="X161" s="95"/>
      <c r="Y161" s="95"/>
    </row>
    <row r="162" spans="21:25" ht="14.1" customHeight="1" x14ac:dyDescent="0.2">
      <c r="U162" s="95"/>
      <c r="V162" s="95"/>
      <c r="W162" s="95"/>
      <c r="X162" s="95"/>
      <c r="Y162" s="95"/>
    </row>
    <row r="163" spans="21:25" ht="14.1" customHeight="1" x14ac:dyDescent="0.2">
      <c r="U163" s="95"/>
      <c r="V163" s="95"/>
      <c r="W163" s="95"/>
      <c r="X163" s="95"/>
      <c r="Y163" s="95"/>
    </row>
    <row r="164" spans="21:25" ht="14.1" customHeight="1" x14ac:dyDescent="0.2">
      <c r="U164" s="95"/>
      <c r="V164" s="95"/>
      <c r="W164" s="95"/>
      <c r="X164" s="95"/>
      <c r="Y164" s="95"/>
    </row>
    <row r="165" spans="21:25" ht="14.1" customHeight="1" x14ac:dyDescent="0.2">
      <c r="U165" s="95"/>
      <c r="V165" s="95"/>
      <c r="W165" s="95"/>
      <c r="X165" s="95"/>
      <c r="Y165" s="95"/>
    </row>
    <row r="166" spans="21:25" ht="14.1" customHeight="1" x14ac:dyDescent="0.2">
      <c r="U166" s="95"/>
      <c r="V166" s="95"/>
      <c r="W166" s="95"/>
      <c r="X166" s="95"/>
      <c r="Y166" s="95"/>
    </row>
    <row r="167" spans="21:25" ht="14.1" customHeight="1" x14ac:dyDescent="0.2">
      <c r="U167" s="95"/>
      <c r="V167" s="95"/>
      <c r="W167" s="95"/>
      <c r="X167" s="95"/>
      <c r="Y167" s="95"/>
    </row>
    <row r="168" spans="21:25" ht="14.1" customHeight="1" x14ac:dyDescent="0.2">
      <c r="U168" s="95"/>
      <c r="V168" s="95"/>
      <c r="W168" s="95"/>
      <c r="X168" s="95"/>
      <c r="Y168" s="95"/>
    </row>
    <row r="169" spans="21:25" ht="14.1" customHeight="1" x14ac:dyDescent="0.2">
      <c r="U169" s="95"/>
      <c r="V169" s="95"/>
      <c r="W169" s="95"/>
      <c r="X169" s="95"/>
      <c r="Y169" s="95"/>
    </row>
    <row r="170" spans="21:25" ht="14.1" customHeight="1" x14ac:dyDescent="0.2">
      <c r="U170" s="95"/>
      <c r="V170" s="95"/>
      <c r="W170" s="95"/>
      <c r="X170" s="95"/>
      <c r="Y170" s="95"/>
    </row>
    <row r="171" spans="21:25" ht="14.1" customHeight="1" x14ac:dyDescent="0.2">
      <c r="U171" s="95"/>
      <c r="V171" s="95"/>
      <c r="W171" s="95"/>
      <c r="X171" s="95"/>
      <c r="Y171" s="95"/>
    </row>
    <row r="172" spans="21:25" ht="14.1" customHeight="1" x14ac:dyDescent="0.2">
      <c r="U172" s="95"/>
      <c r="V172" s="95"/>
      <c r="W172" s="95"/>
      <c r="X172" s="95"/>
      <c r="Y172" s="95"/>
    </row>
    <row r="173" spans="21:25" ht="14.1" customHeight="1" x14ac:dyDescent="0.2">
      <c r="U173" s="95"/>
      <c r="V173" s="95"/>
      <c r="W173" s="95"/>
      <c r="X173" s="95"/>
      <c r="Y173" s="95"/>
    </row>
    <row r="174" spans="21:25" ht="14.1" customHeight="1" x14ac:dyDescent="0.2">
      <c r="U174" s="95"/>
      <c r="V174" s="95"/>
      <c r="W174" s="95"/>
      <c r="X174" s="95"/>
      <c r="Y174" s="95"/>
    </row>
    <row r="175" spans="21:25" ht="14.1" customHeight="1" x14ac:dyDescent="0.2">
      <c r="U175" s="95"/>
      <c r="V175" s="95"/>
      <c r="W175" s="95"/>
      <c r="X175" s="95"/>
      <c r="Y175" s="95"/>
    </row>
    <row r="176" spans="21:25" ht="14.1" customHeight="1" x14ac:dyDescent="0.2">
      <c r="U176" s="95"/>
      <c r="V176" s="95"/>
      <c r="W176" s="95"/>
      <c r="X176" s="95"/>
      <c r="Y176" s="95"/>
    </row>
    <row r="177" spans="21:25" ht="14.1" customHeight="1" x14ac:dyDescent="0.2">
      <c r="U177" s="95"/>
      <c r="V177" s="95"/>
      <c r="W177" s="95"/>
      <c r="X177" s="95"/>
      <c r="Y177" s="95"/>
    </row>
    <row r="178" spans="21:25" ht="14.1" customHeight="1" x14ac:dyDescent="0.2">
      <c r="U178" s="95"/>
      <c r="V178" s="95"/>
      <c r="W178" s="95"/>
      <c r="X178" s="95"/>
      <c r="Y178" s="95"/>
    </row>
    <row r="179" spans="21:25" ht="14.1" customHeight="1" x14ac:dyDescent="0.2">
      <c r="U179" s="95"/>
      <c r="V179" s="95"/>
      <c r="W179" s="95"/>
      <c r="X179" s="95"/>
      <c r="Y179" s="95"/>
    </row>
    <row r="180" spans="21:25" ht="14.1" customHeight="1" x14ac:dyDescent="0.2">
      <c r="U180" s="95"/>
      <c r="V180" s="95"/>
      <c r="W180" s="95"/>
      <c r="X180" s="95"/>
      <c r="Y180" s="95"/>
    </row>
    <row r="181" spans="21:25" ht="14.1" customHeight="1" x14ac:dyDescent="0.2">
      <c r="U181" s="95"/>
      <c r="V181" s="95"/>
      <c r="W181" s="95"/>
      <c r="X181" s="95"/>
      <c r="Y181" s="95"/>
    </row>
    <row r="182" spans="21:25" ht="14.1" customHeight="1" x14ac:dyDescent="0.2">
      <c r="U182" s="95"/>
      <c r="V182" s="95"/>
      <c r="W182" s="95"/>
      <c r="X182" s="95"/>
      <c r="Y182" s="95"/>
    </row>
    <row r="183" spans="21:25" ht="14.1" customHeight="1" x14ac:dyDescent="0.2">
      <c r="U183" s="95"/>
      <c r="V183" s="95"/>
      <c r="W183" s="95"/>
      <c r="X183" s="95"/>
      <c r="Y183" s="95"/>
    </row>
    <row r="184" spans="21:25" ht="14.1" customHeight="1" x14ac:dyDescent="0.2">
      <c r="U184" s="95"/>
      <c r="V184" s="95"/>
      <c r="W184" s="95"/>
      <c r="X184" s="95"/>
      <c r="Y184" s="95"/>
    </row>
    <row r="185" spans="21:25" ht="14.1" customHeight="1" x14ac:dyDescent="0.2">
      <c r="U185" s="95"/>
      <c r="V185" s="95"/>
      <c r="W185" s="95"/>
      <c r="X185" s="95"/>
      <c r="Y185" s="95"/>
    </row>
    <row r="186" spans="21:25" ht="14.1" customHeight="1" x14ac:dyDescent="0.2">
      <c r="U186" s="95"/>
      <c r="V186" s="95"/>
      <c r="W186" s="95"/>
      <c r="X186" s="95"/>
      <c r="Y186" s="95"/>
    </row>
    <row r="187" spans="21:25" ht="14.1" customHeight="1" x14ac:dyDescent="0.2">
      <c r="U187" s="95"/>
      <c r="V187" s="95"/>
      <c r="W187" s="95"/>
      <c r="X187" s="95"/>
      <c r="Y187" s="95"/>
    </row>
    <row r="188" spans="21:25" ht="14.1" customHeight="1" x14ac:dyDescent="0.2">
      <c r="U188" s="95"/>
      <c r="V188" s="95"/>
      <c r="W188" s="95"/>
      <c r="X188" s="95"/>
      <c r="Y188" s="95"/>
    </row>
    <row r="189" spans="21:25" ht="14.1" customHeight="1" x14ac:dyDescent="0.2">
      <c r="U189" s="95"/>
      <c r="V189" s="95"/>
      <c r="W189" s="95"/>
      <c r="X189" s="95"/>
      <c r="Y189" s="95"/>
    </row>
    <row r="190" spans="21:25" ht="14.1" customHeight="1" x14ac:dyDescent="0.2">
      <c r="U190" s="95"/>
      <c r="V190" s="95"/>
      <c r="W190" s="95"/>
      <c r="X190" s="95"/>
      <c r="Y190" s="95"/>
    </row>
    <row r="191" spans="21:25" ht="14.1" customHeight="1" x14ac:dyDescent="0.2">
      <c r="U191" s="95"/>
      <c r="V191" s="95"/>
      <c r="W191" s="95"/>
      <c r="X191" s="95"/>
      <c r="Y191" s="95"/>
    </row>
    <row r="192" spans="21:25" ht="14.1" customHeight="1" x14ac:dyDescent="0.2">
      <c r="U192" s="95"/>
      <c r="V192" s="95"/>
      <c r="W192" s="95"/>
      <c r="X192" s="95"/>
      <c r="Y192" s="95"/>
    </row>
    <row r="193" spans="21:25" ht="14.1" customHeight="1" x14ac:dyDescent="0.2">
      <c r="U193" s="95"/>
      <c r="V193" s="95"/>
      <c r="W193" s="95"/>
      <c r="X193" s="95"/>
      <c r="Y193" s="95"/>
    </row>
    <row r="194" spans="21:25" ht="14.1" customHeight="1" x14ac:dyDescent="0.2">
      <c r="U194" s="95"/>
      <c r="V194" s="95"/>
      <c r="W194" s="95"/>
      <c r="X194" s="95"/>
      <c r="Y194" s="95"/>
    </row>
    <row r="195" spans="21:25" ht="14.1" customHeight="1" x14ac:dyDescent="0.2">
      <c r="U195" s="95"/>
      <c r="V195" s="95"/>
      <c r="W195" s="95"/>
      <c r="X195" s="95"/>
      <c r="Y195" s="95"/>
    </row>
    <row r="196" spans="21:25" ht="14.1" customHeight="1" x14ac:dyDescent="0.2">
      <c r="U196" s="95"/>
      <c r="V196" s="95"/>
      <c r="W196" s="95"/>
      <c r="X196" s="95"/>
      <c r="Y196" s="95"/>
    </row>
    <row r="197" spans="21:25" ht="14.1" customHeight="1" x14ac:dyDescent="0.2">
      <c r="U197" s="95"/>
      <c r="V197" s="95"/>
      <c r="W197" s="95"/>
      <c r="X197" s="95"/>
      <c r="Y197" s="95"/>
    </row>
    <row r="198" spans="21:25" ht="14.1" customHeight="1" x14ac:dyDescent="0.2">
      <c r="U198" s="95"/>
      <c r="V198" s="95"/>
      <c r="W198" s="95"/>
      <c r="X198" s="95"/>
      <c r="Y198" s="95"/>
    </row>
    <row r="199" spans="21:25" ht="14.1" customHeight="1" x14ac:dyDescent="0.2">
      <c r="U199" s="95"/>
      <c r="V199" s="95"/>
      <c r="W199" s="95"/>
      <c r="X199" s="95"/>
      <c r="Y199" s="95"/>
    </row>
    <row r="200" spans="21:25" ht="14.1" customHeight="1" x14ac:dyDescent="0.2">
      <c r="U200" s="95"/>
      <c r="V200" s="95"/>
      <c r="W200" s="95"/>
      <c r="X200" s="95"/>
      <c r="Y200" s="95"/>
    </row>
    <row r="201" spans="21:25" ht="14.1" customHeight="1" x14ac:dyDescent="0.2">
      <c r="U201" s="95"/>
      <c r="V201" s="95"/>
      <c r="W201" s="95"/>
      <c r="X201" s="95"/>
      <c r="Y201" s="95"/>
    </row>
    <row r="202" spans="21:25" ht="14.1" customHeight="1" x14ac:dyDescent="0.2">
      <c r="U202" s="95"/>
      <c r="V202" s="95"/>
      <c r="W202" s="95"/>
      <c r="X202" s="95"/>
      <c r="Y202" s="95"/>
    </row>
    <row r="203" spans="21:25" ht="14.1" customHeight="1" x14ac:dyDescent="0.2">
      <c r="U203" s="95"/>
      <c r="V203" s="95"/>
      <c r="W203" s="95"/>
      <c r="X203" s="95"/>
      <c r="Y203" s="95"/>
    </row>
    <row r="204" spans="21:25" ht="14.1" customHeight="1" x14ac:dyDescent="0.2">
      <c r="U204" s="95"/>
      <c r="V204" s="95"/>
      <c r="W204" s="95"/>
      <c r="X204" s="95"/>
      <c r="Y204" s="95"/>
    </row>
    <row r="205" spans="21:25" ht="14.1" customHeight="1" x14ac:dyDescent="0.2">
      <c r="U205" s="95"/>
      <c r="V205" s="95"/>
      <c r="W205" s="95"/>
      <c r="X205" s="95"/>
      <c r="Y205" s="95"/>
    </row>
    <row r="206" spans="21:25" ht="14.1" customHeight="1" x14ac:dyDescent="0.2">
      <c r="U206" s="95"/>
      <c r="V206" s="95"/>
      <c r="W206" s="95"/>
      <c r="X206" s="95"/>
      <c r="Y206" s="95"/>
    </row>
    <row r="207" spans="21:25" ht="14.1" customHeight="1" x14ac:dyDescent="0.2">
      <c r="U207" s="95"/>
      <c r="V207" s="95"/>
      <c r="W207" s="95"/>
      <c r="X207" s="95"/>
      <c r="Y207" s="95"/>
    </row>
    <row r="208" spans="21:25" ht="14.1" customHeight="1" x14ac:dyDescent="0.2">
      <c r="U208" s="95"/>
      <c r="V208" s="95"/>
      <c r="W208" s="95"/>
      <c r="X208" s="95"/>
      <c r="Y208" s="95"/>
    </row>
    <row r="209" spans="21:25" ht="14.1" customHeight="1" x14ac:dyDescent="0.2">
      <c r="U209" s="95"/>
      <c r="V209" s="95"/>
      <c r="W209" s="95"/>
      <c r="X209" s="95"/>
      <c r="Y209" s="95"/>
    </row>
    <row r="210" spans="21:25" ht="14.1" customHeight="1" x14ac:dyDescent="0.2">
      <c r="U210" s="95"/>
      <c r="V210" s="95"/>
      <c r="W210" s="95"/>
      <c r="X210" s="95"/>
      <c r="Y210" s="95"/>
    </row>
    <row r="211" spans="21:25" ht="14.1" customHeight="1" x14ac:dyDescent="0.2">
      <c r="U211" s="95"/>
      <c r="V211" s="95"/>
      <c r="W211" s="95"/>
      <c r="X211" s="95"/>
      <c r="Y211" s="95"/>
    </row>
    <row r="212" spans="21:25" ht="14.1" customHeight="1" x14ac:dyDescent="0.2">
      <c r="U212" s="95"/>
      <c r="V212" s="95"/>
      <c r="W212" s="95"/>
      <c r="X212" s="95"/>
      <c r="Y212" s="95"/>
    </row>
    <row r="213" spans="21:25" ht="14.1" customHeight="1" x14ac:dyDescent="0.2">
      <c r="U213" s="95"/>
      <c r="V213" s="95"/>
      <c r="W213" s="95"/>
      <c r="X213" s="95"/>
      <c r="Y213" s="95"/>
    </row>
    <row r="214" spans="21:25" ht="14.1" customHeight="1" x14ac:dyDescent="0.2">
      <c r="U214" s="95"/>
      <c r="V214" s="95"/>
      <c r="W214" s="95"/>
      <c r="X214" s="95"/>
      <c r="Y214" s="95"/>
    </row>
    <row r="215" spans="21:25" ht="14.1" customHeight="1" x14ac:dyDescent="0.2">
      <c r="U215" s="95"/>
      <c r="V215" s="95"/>
      <c r="W215" s="95"/>
      <c r="X215" s="95"/>
      <c r="Y215" s="95"/>
    </row>
    <row r="216" spans="21:25" ht="14.1" customHeight="1" x14ac:dyDescent="0.2">
      <c r="U216" s="95"/>
      <c r="V216" s="95"/>
      <c r="W216" s="95"/>
      <c r="X216" s="95"/>
      <c r="Y216" s="95"/>
    </row>
    <row r="217" spans="21:25" ht="14.1" customHeight="1" x14ac:dyDescent="0.2">
      <c r="U217" s="95"/>
      <c r="V217" s="95"/>
      <c r="W217" s="95"/>
      <c r="X217" s="95"/>
      <c r="Y217" s="95"/>
    </row>
    <row r="218" spans="21:25" ht="14.1" customHeight="1" x14ac:dyDescent="0.2">
      <c r="U218" s="95"/>
      <c r="V218" s="95"/>
      <c r="W218" s="95"/>
      <c r="X218" s="95"/>
      <c r="Y218" s="95"/>
    </row>
    <row r="219" spans="21:25" ht="14.1" customHeight="1" x14ac:dyDescent="0.2">
      <c r="U219" s="95"/>
      <c r="V219" s="95"/>
      <c r="W219" s="95"/>
      <c r="X219" s="95"/>
      <c r="Y219" s="95"/>
    </row>
    <row r="220" spans="21:25" ht="14.1" customHeight="1" x14ac:dyDescent="0.2">
      <c r="U220" s="95"/>
      <c r="V220" s="95"/>
      <c r="W220" s="95"/>
      <c r="X220" s="95"/>
      <c r="Y220" s="95"/>
    </row>
    <row r="221" spans="21:25" ht="14.1" customHeight="1" x14ac:dyDescent="0.2">
      <c r="U221" s="95"/>
      <c r="V221" s="95"/>
      <c r="W221" s="95"/>
      <c r="X221" s="95"/>
      <c r="Y221" s="95"/>
    </row>
    <row r="222" spans="21:25" ht="14.1" customHeight="1" x14ac:dyDescent="0.2">
      <c r="U222" s="95"/>
      <c r="V222" s="95"/>
      <c r="W222" s="95"/>
      <c r="X222" s="95"/>
      <c r="Y222" s="95"/>
    </row>
    <row r="223" spans="21:25" ht="14.1" customHeight="1" x14ac:dyDescent="0.2">
      <c r="U223" s="95"/>
      <c r="V223" s="95"/>
      <c r="W223" s="95"/>
      <c r="X223" s="95"/>
      <c r="Y223" s="95"/>
    </row>
    <row r="224" spans="21:25" ht="14.1" customHeight="1" x14ac:dyDescent="0.2">
      <c r="U224" s="95"/>
      <c r="V224" s="95"/>
      <c r="W224" s="95"/>
      <c r="X224" s="95"/>
      <c r="Y224" s="95"/>
    </row>
    <row r="225" spans="21:25" ht="14.1" customHeight="1" x14ac:dyDescent="0.2">
      <c r="U225" s="95"/>
      <c r="V225" s="95"/>
      <c r="W225" s="95"/>
      <c r="X225" s="95"/>
      <c r="Y225" s="95"/>
    </row>
    <row r="226" spans="21:25" ht="14.1" customHeight="1" x14ac:dyDescent="0.2">
      <c r="U226" s="95"/>
      <c r="V226" s="95"/>
      <c r="W226" s="95"/>
      <c r="X226" s="95"/>
      <c r="Y226" s="95"/>
    </row>
    <row r="227" spans="21:25" ht="14.1" customHeight="1" x14ac:dyDescent="0.2">
      <c r="U227" s="95"/>
      <c r="V227" s="95"/>
      <c r="W227" s="95"/>
      <c r="X227" s="95"/>
      <c r="Y227" s="95"/>
    </row>
    <row r="228" spans="21:25" ht="14.1" customHeight="1" x14ac:dyDescent="0.2">
      <c r="U228" s="95"/>
      <c r="V228" s="95"/>
      <c r="W228" s="95"/>
      <c r="X228" s="95"/>
      <c r="Y228" s="95"/>
    </row>
    <row r="229" spans="21:25" ht="14.1" customHeight="1" x14ac:dyDescent="0.2">
      <c r="U229" s="95"/>
      <c r="V229" s="95"/>
      <c r="W229" s="95"/>
      <c r="X229" s="95"/>
      <c r="Y229" s="95"/>
    </row>
    <row r="230" spans="21:25" ht="14.1" customHeight="1" x14ac:dyDescent="0.2">
      <c r="U230" s="95"/>
      <c r="V230" s="95"/>
      <c r="W230" s="95"/>
      <c r="X230" s="95"/>
      <c r="Y230" s="95"/>
    </row>
    <row r="231" spans="21:25" ht="14.1" customHeight="1" x14ac:dyDescent="0.2">
      <c r="U231" s="95"/>
      <c r="V231" s="95"/>
      <c r="W231" s="95"/>
      <c r="X231" s="95"/>
      <c r="Y231" s="95"/>
    </row>
    <row r="232" spans="21:25" ht="14.1" customHeight="1" x14ac:dyDescent="0.2">
      <c r="U232" s="95"/>
      <c r="V232" s="95"/>
      <c r="W232" s="95"/>
      <c r="X232" s="95"/>
      <c r="Y232" s="95"/>
    </row>
    <row r="233" spans="21:25" ht="14.1" customHeight="1" x14ac:dyDescent="0.2">
      <c r="U233" s="95"/>
      <c r="V233" s="95"/>
      <c r="W233" s="95"/>
      <c r="X233" s="95"/>
      <c r="Y233" s="95"/>
    </row>
    <row r="234" spans="21:25" ht="14.1" customHeight="1" x14ac:dyDescent="0.2">
      <c r="U234" s="95"/>
      <c r="V234" s="95"/>
      <c r="W234" s="95"/>
      <c r="X234" s="95"/>
      <c r="Y234" s="95"/>
    </row>
    <row r="235" spans="21:25" ht="14.1" customHeight="1" x14ac:dyDescent="0.2">
      <c r="U235" s="95"/>
      <c r="V235" s="95"/>
      <c r="W235" s="95"/>
      <c r="X235" s="95"/>
      <c r="Y235" s="95"/>
    </row>
    <row r="236" spans="21:25" ht="14.1" customHeight="1" x14ac:dyDescent="0.2">
      <c r="U236" s="95"/>
      <c r="V236" s="95"/>
      <c r="W236" s="95"/>
      <c r="X236" s="95"/>
      <c r="Y236" s="95"/>
    </row>
    <row r="237" spans="21:25" ht="14.1" customHeight="1" x14ac:dyDescent="0.2">
      <c r="U237" s="95"/>
      <c r="V237" s="95"/>
      <c r="W237" s="95"/>
      <c r="X237" s="95"/>
      <c r="Y237" s="95"/>
    </row>
    <row r="238" spans="21:25" ht="14.1" customHeight="1" x14ac:dyDescent="0.2">
      <c r="U238" s="95"/>
      <c r="V238" s="95"/>
      <c r="W238" s="95"/>
      <c r="X238" s="95"/>
      <c r="Y238" s="95"/>
    </row>
    <row r="239" spans="21:25" ht="14.1" customHeight="1" x14ac:dyDescent="0.2">
      <c r="U239" s="95"/>
      <c r="V239" s="95"/>
      <c r="W239" s="95"/>
      <c r="X239" s="95"/>
      <c r="Y239" s="95"/>
    </row>
    <row r="240" spans="21:25" ht="14.1" customHeight="1" x14ac:dyDescent="0.2">
      <c r="U240" s="95"/>
      <c r="V240" s="95"/>
      <c r="W240" s="95"/>
      <c r="X240" s="95"/>
      <c r="Y240" s="95"/>
    </row>
    <row r="241" spans="21:25" ht="14.1" customHeight="1" x14ac:dyDescent="0.2">
      <c r="U241" s="95"/>
      <c r="V241" s="95"/>
      <c r="W241" s="95"/>
      <c r="X241" s="95"/>
      <c r="Y241" s="95"/>
    </row>
    <row r="242" spans="21:25" ht="14.1" customHeight="1" x14ac:dyDescent="0.2">
      <c r="U242" s="95"/>
      <c r="V242" s="95"/>
      <c r="W242" s="95"/>
      <c r="X242" s="95"/>
      <c r="Y242" s="95"/>
    </row>
    <row r="243" spans="21:25" ht="14.1" customHeight="1" x14ac:dyDescent="0.2">
      <c r="U243" s="95"/>
      <c r="V243" s="95"/>
      <c r="W243" s="95"/>
      <c r="X243" s="95"/>
      <c r="Y243" s="95"/>
    </row>
    <row r="244" spans="21:25" ht="14.1" customHeight="1" x14ac:dyDescent="0.2">
      <c r="U244" s="95"/>
      <c r="V244" s="95"/>
      <c r="W244" s="95"/>
      <c r="X244" s="95"/>
      <c r="Y244" s="95"/>
    </row>
    <row r="245" spans="21:25" ht="14.1" customHeight="1" x14ac:dyDescent="0.2">
      <c r="U245" s="95"/>
      <c r="V245" s="95"/>
      <c r="W245" s="95"/>
      <c r="X245" s="95"/>
      <c r="Y245" s="95"/>
    </row>
    <row r="246" spans="21:25" ht="14.1" customHeight="1" x14ac:dyDescent="0.2">
      <c r="U246" s="95"/>
      <c r="V246" s="95"/>
      <c r="W246" s="95"/>
      <c r="X246" s="95"/>
      <c r="Y246" s="95"/>
    </row>
    <row r="247" spans="21:25" ht="14.1" customHeight="1" x14ac:dyDescent="0.2">
      <c r="U247" s="95"/>
      <c r="V247" s="95"/>
      <c r="W247" s="95"/>
      <c r="X247" s="95"/>
      <c r="Y247" s="95"/>
    </row>
    <row r="248" spans="21:25" ht="14.1" customHeight="1" x14ac:dyDescent="0.2">
      <c r="U248" s="95"/>
      <c r="V248" s="95"/>
      <c r="W248" s="95"/>
      <c r="X248" s="95"/>
      <c r="Y248" s="95"/>
    </row>
    <row r="249" spans="21:25" ht="14.1" customHeight="1" x14ac:dyDescent="0.2">
      <c r="U249" s="95"/>
      <c r="V249" s="95"/>
      <c r="W249" s="95"/>
      <c r="X249" s="95"/>
      <c r="Y249" s="95"/>
    </row>
    <row r="250" spans="21:25" ht="14.1" customHeight="1" x14ac:dyDescent="0.2">
      <c r="U250" s="95"/>
      <c r="V250" s="95"/>
      <c r="W250" s="95"/>
      <c r="X250" s="95"/>
      <c r="Y250" s="95"/>
    </row>
    <row r="251" spans="21:25" ht="14.1" customHeight="1" x14ac:dyDescent="0.2">
      <c r="U251" s="95"/>
      <c r="V251" s="95"/>
      <c r="W251" s="95"/>
      <c r="X251" s="95"/>
      <c r="Y251" s="95"/>
    </row>
    <row r="252" spans="21:25" ht="14.1" customHeight="1" x14ac:dyDescent="0.2">
      <c r="U252" s="95"/>
      <c r="V252" s="95"/>
      <c r="W252" s="95"/>
      <c r="X252" s="95"/>
      <c r="Y252" s="95"/>
    </row>
    <row r="253" spans="21:25" ht="14.1" customHeight="1" x14ac:dyDescent="0.2">
      <c r="U253" s="95"/>
      <c r="V253" s="95"/>
      <c r="W253" s="95"/>
      <c r="X253" s="95"/>
      <c r="Y253" s="95"/>
    </row>
    <row r="254" spans="21:25" ht="14.1" customHeight="1" x14ac:dyDescent="0.2">
      <c r="U254" s="95"/>
      <c r="V254" s="95"/>
      <c r="W254" s="95"/>
      <c r="X254" s="95"/>
      <c r="Y254" s="95"/>
    </row>
    <row r="255" spans="21:25" ht="14.1" customHeight="1" x14ac:dyDescent="0.2">
      <c r="U255" s="95"/>
      <c r="V255" s="95"/>
      <c r="W255" s="95"/>
      <c r="X255" s="95"/>
      <c r="Y255" s="95"/>
    </row>
    <row r="256" spans="21:25" ht="14.1" customHeight="1" x14ac:dyDescent="0.2">
      <c r="U256" s="95"/>
      <c r="V256" s="95"/>
      <c r="W256" s="95"/>
      <c r="X256" s="95"/>
      <c r="Y256" s="95"/>
    </row>
    <row r="257" spans="21:25" ht="14.1" customHeight="1" x14ac:dyDescent="0.2">
      <c r="U257" s="95"/>
      <c r="V257" s="95"/>
      <c r="W257" s="95"/>
      <c r="X257" s="95"/>
      <c r="Y257" s="95"/>
    </row>
    <row r="258" spans="21:25" ht="14.1" customHeight="1" x14ac:dyDescent="0.2">
      <c r="U258" s="95"/>
      <c r="V258" s="95"/>
      <c r="W258" s="95"/>
      <c r="X258" s="95"/>
      <c r="Y258" s="95"/>
    </row>
    <row r="259" spans="21:25" ht="14.1" customHeight="1" x14ac:dyDescent="0.2">
      <c r="U259" s="95"/>
      <c r="V259" s="95"/>
      <c r="W259" s="95"/>
      <c r="X259" s="95"/>
      <c r="Y259" s="95"/>
    </row>
  </sheetData>
  <mergeCells count="44">
    <mergeCell ref="BH7:BJ7"/>
    <mergeCell ref="BH8:BJ8"/>
    <mergeCell ref="C7:E7"/>
    <mergeCell ref="F7:H7"/>
    <mergeCell ref="I7:K7"/>
    <mergeCell ref="F8:H8"/>
    <mergeCell ref="C8:E8"/>
    <mergeCell ref="I8:K8"/>
    <mergeCell ref="O8:Q8"/>
    <mergeCell ref="R8:T8"/>
    <mergeCell ref="L8:N8"/>
    <mergeCell ref="AD7:AF7"/>
    <mergeCell ref="AD8:AF8"/>
    <mergeCell ref="L7:N7"/>
    <mergeCell ref="O7:Q7"/>
    <mergeCell ref="R7:T7"/>
    <mergeCell ref="AS7:AU7"/>
    <mergeCell ref="U7:W7"/>
    <mergeCell ref="BE7:BG7"/>
    <mergeCell ref="AS8:AU8"/>
    <mergeCell ref="AV7:AX7"/>
    <mergeCell ref="AV8:AX8"/>
    <mergeCell ref="X8:Z8"/>
    <mergeCell ref="U8:W8"/>
    <mergeCell ref="X7:Z7"/>
    <mergeCell ref="AA7:AC7"/>
    <mergeCell ref="AA8:AC8"/>
    <mergeCell ref="BE8:BG8"/>
    <mergeCell ref="A1:B6"/>
    <mergeCell ref="AP2:BJ2"/>
    <mergeCell ref="AP3:BJ3"/>
    <mergeCell ref="A7:B8"/>
    <mergeCell ref="BB7:BD7"/>
    <mergeCell ref="BB8:BD8"/>
    <mergeCell ref="AY7:BA7"/>
    <mergeCell ref="AY8:BA8"/>
    <mergeCell ref="AG7:AI7"/>
    <mergeCell ref="AG8:AI8"/>
    <mergeCell ref="AJ7:AL7"/>
    <mergeCell ref="AJ8:AL8"/>
    <mergeCell ref="AM7:AO7"/>
    <mergeCell ref="AM8:AO8"/>
    <mergeCell ref="AP7:AR7"/>
    <mergeCell ref="AP8:AR8"/>
  </mergeCells>
  <phoneticPr fontId="7" type="noConversion"/>
  <printOptions horizontalCentered="1" verticalCentered="1"/>
  <pageMargins left="0.19685039370078741" right="0.19685039370078741" top="0.67" bottom="0.39370078740157483" header="1.01" footer="1.03"/>
  <pageSetup scale="90" orientation="landscape" horizontalDpi="300" verticalDpi="300" r:id="rId1"/>
  <headerFooter alignWithMargins="0">
    <oddHeader>&amp;CUNIVERSIDAD DISTRITAL
PRESUPUESTO Y EJECUCIÓN DE INGRESOS
PERIODO 1998 - 2008
&amp;8(Miles de pesos)</oddHeader>
    <oddFooter>&amp;LFUENTE: Ejecuciones Presupuestales&amp;C&amp;P/&amp;N&amp;R&amp;8&amp;Z&amp;F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BM244"/>
  <sheetViews>
    <sheetView showGridLines="0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6.5703125" style="94" customWidth="1"/>
    <col min="2" max="2" width="46.42578125" style="94" customWidth="1"/>
    <col min="3" max="4" width="12.42578125" style="94" hidden="1" customWidth="1" outlineLevel="1"/>
    <col min="5" max="5" width="8.140625" style="94" hidden="1" customWidth="1" outlineLevel="1"/>
    <col min="6" max="7" width="12.42578125" style="94" hidden="1" customWidth="1" outlineLevel="1"/>
    <col min="8" max="8" width="8.140625" style="94" hidden="1" customWidth="1" outlineLevel="1"/>
    <col min="9" max="10" width="12.42578125" style="94" hidden="1" customWidth="1" outlineLevel="1"/>
    <col min="11" max="11" width="8.140625" style="94" hidden="1" customWidth="1" outlineLevel="1"/>
    <col min="12" max="13" width="12.42578125" style="94" hidden="1" customWidth="1" outlineLevel="1"/>
    <col min="14" max="14" width="8.140625" style="94" hidden="1" customWidth="1" outlineLevel="1"/>
    <col min="15" max="16" width="12.42578125" style="94" hidden="1" customWidth="1" outlineLevel="1"/>
    <col min="17" max="17" width="8.140625" style="94" hidden="1" customWidth="1" outlineLevel="1"/>
    <col min="18" max="19" width="12.42578125" style="94" hidden="1" customWidth="1" outlineLevel="1"/>
    <col min="20" max="20" width="8.140625" style="94" hidden="1" customWidth="1" outlineLevel="1"/>
    <col min="21" max="22" width="12.42578125" style="94" hidden="1" customWidth="1" outlineLevel="1"/>
    <col min="23" max="23" width="8.140625" style="94" hidden="1" customWidth="1" outlineLevel="1"/>
    <col min="24" max="25" width="12.42578125" style="94" hidden="1" customWidth="1" outlineLevel="1"/>
    <col min="26" max="26" width="8.140625" style="94" hidden="1" customWidth="1" outlineLevel="1"/>
    <col min="27" max="28" width="12.42578125" style="94" hidden="1" customWidth="1" outlineLevel="1"/>
    <col min="29" max="29" width="8.140625" style="94" hidden="1" customWidth="1" outlineLevel="1"/>
    <col min="30" max="31" width="12.42578125" style="94" hidden="1" customWidth="1" outlineLevel="1"/>
    <col min="32" max="32" width="8.140625" style="94" hidden="1" customWidth="1" outlineLevel="1"/>
    <col min="33" max="34" width="12.42578125" style="94" hidden="1" customWidth="1" outlineLevel="1"/>
    <col min="35" max="35" width="8.140625" style="94" hidden="1" customWidth="1" outlineLevel="1"/>
    <col min="36" max="37" width="12.42578125" style="94" hidden="1" customWidth="1" outlineLevel="1"/>
    <col min="38" max="38" width="8.140625" style="94" hidden="1" customWidth="1" outlineLevel="1"/>
    <col min="39" max="40" width="12.42578125" style="94" hidden="1" customWidth="1" outlineLevel="1"/>
    <col min="41" max="41" width="8.140625" style="94" hidden="1" customWidth="1" outlineLevel="1"/>
    <col min="42" max="43" width="12.42578125" style="94" hidden="1" customWidth="1" outlineLevel="1"/>
    <col min="44" max="44" width="1.7109375" style="94" hidden="1" customWidth="1" outlineLevel="1"/>
    <col min="45" max="45" width="12.42578125" style="94" bestFit="1" customWidth="1" collapsed="1"/>
    <col min="46" max="46" width="12.42578125" style="94" bestFit="1" customWidth="1"/>
    <col min="47" max="47" width="8.140625" style="94" bestFit="1" customWidth="1"/>
    <col min="48" max="49" width="12.42578125" style="94" bestFit="1" customWidth="1"/>
    <col min="50" max="50" width="8.140625" style="94" bestFit="1" customWidth="1"/>
    <col min="51" max="51" width="13.5703125" style="94" bestFit="1" customWidth="1"/>
    <col min="52" max="52" width="12.42578125" style="94" bestFit="1" customWidth="1"/>
    <col min="53" max="53" width="8.140625" style="94" bestFit="1" customWidth="1"/>
    <col min="54" max="55" width="13.5703125" style="94" bestFit="1" customWidth="1"/>
    <col min="56" max="56" width="8.140625" style="94" bestFit="1" customWidth="1"/>
    <col min="57" max="57" width="13.5703125" style="94" bestFit="1" customWidth="1"/>
    <col min="58" max="58" width="12.42578125" style="94" bestFit="1" customWidth="1"/>
    <col min="59" max="59" width="8.140625" style="94" bestFit="1" customWidth="1"/>
    <col min="60" max="16384" width="11.42578125" style="94"/>
  </cols>
  <sheetData>
    <row r="1" spans="1:65" ht="14.1" customHeight="1" x14ac:dyDescent="0.2">
      <c r="A1" s="453"/>
      <c r="B1" s="453"/>
    </row>
    <row r="2" spans="1:65" ht="46.5" customHeight="1" x14ac:dyDescent="0.2">
      <c r="A2" s="453"/>
      <c r="B2" s="453"/>
      <c r="AS2" s="463" t="s">
        <v>587</v>
      </c>
      <c r="AT2" s="463"/>
      <c r="AU2" s="463"/>
      <c r="AV2" s="463"/>
      <c r="AW2" s="463"/>
      <c r="AX2" s="463"/>
      <c r="AY2" s="463"/>
      <c r="AZ2" s="463"/>
      <c r="BA2" s="463"/>
      <c r="BB2" s="463"/>
      <c r="BC2" s="463"/>
      <c r="BD2" s="463"/>
      <c r="BE2" s="463"/>
      <c r="BF2" s="463"/>
      <c r="BG2" s="463"/>
      <c r="BH2" s="463"/>
      <c r="BI2" s="463"/>
      <c r="BJ2" s="463"/>
      <c r="BK2" s="463"/>
      <c r="BL2" s="463"/>
      <c r="BM2" s="463"/>
    </row>
    <row r="3" spans="1:65" ht="27" customHeight="1" x14ac:dyDescent="0.2">
      <c r="A3" s="453"/>
      <c r="B3" s="453"/>
      <c r="AS3" s="449" t="s">
        <v>593</v>
      </c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  <c r="BK3" s="449"/>
      <c r="BL3" s="449"/>
      <c r="BM3" s="449"/>
    </row>
    <row r="4" spans="1:65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</row>
    <row r="5" spans="1:65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457"/>
      <c r="BI5" s="457"/>
      <c r="BJ5" s="457"/>
    </row>
    <row r="6" spans="1:65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1"/>
      <c r="BI6" s="161"/>
      <c r="BJ6" s="161"/>
    </row>
    <row r="7" spans="1:65" ht="14.1" customHeight="1" thickBot="1" x14ac:dyDescent="0.25">
      <c r="A7" s="467" t="s">
        <v>504</v>
      </c>
      <c r="B7" s="469"/>
      <c r="C7" s="467">
        <v>1998</v>
      </c>
      <c r="D7" s="468"/>
      <c r="E7" s="469"/>
      <c r="F7" s="467">
        <v>1999</v>
      </c>
      <c r="G7" s="468"/>
      <c r="H7" s="469"/>
      <c r="I7" s="467">
        <v>2000</v>
      </c>
      <c r="J7" s="468"/>
      <c r="K7" s="469"/>
      <c r="L7" s="467">
        <v>2001</v>
      </c>
      <c r="M7" s="468"/>
      <c r="N7" s="469"/>
      <c r="O7" s="467">
        <v>2002</v>
      </c>
      <c r="P7" s="468"/>
      <c r="Q7" s="469"/>
      <c r="R7" s="467">
        <v>2003</v>
      </c>
      <c r="S7" s="468"/>
      <c r="T7" s="469"/>
      <c r="U7" s="467">
        <v>2004</v>
      </c>
      <c r="V7" s="468"/>
      <c r="W7" s="469"/>
      <c r="X7" s="467">
        <v>2005</v>
      </c>
      <c r="Y7" s="468"/>
      <c r="Z7" s="469"/>
      <c r="AA7" s="467">
        <v>2006</v>
      </c>
      <c r="AB7" s="468"/>
      <c r="AC7" s="469"/>
      <c r="AD7" s="467">
        <v>2007</v>
      </c>
      <c r="AE7" s="468"/>
      <c r="AF7" s="469"/>
      <c r="AG7" s="467">
        <v>2008</v>
      </c>
      <c r="AH7" s="468"/>
      <c r="AI7" s="469"/>
      <c r="AJ7" s="467">
        <v>2009</v>
      </c>
      <c r="AK7" s="468"/>
      <c r="AL7" s="469"/>
      <c r="AM7" s="467">
        <v>2010</v>
      </c>
      <c r="AN7" s="468"/>
      <c r="AO7" s="469"/>
      <c r="AP7" s="467">
        <v>2011</v>
      </c>
      <c r="AQ7" s="468"/>
      <c r="AR7" s="469"/>
      <c r="AS7" s="467">
        <v>2012</v>
      </c>
      <c r="AT7" s="468"/>
      <c r="AU7" s="469"/>
      <c r="AV7" s="467">
        <v>2013</v>
      </c>
      <c r="AW7" s="468"/>
      <c r="AX7" s="469"/>
      <c r="AY7" s="467">
        <v>2014</v>
      </c>
      <c r="AZ7" s="468"/>
      <c r="BA7" s="469"/>
      <c r="BB7" s="467">
        <v>2015</v>
      </c>
      <c r="BC7" s="468"/>
      <c r="BD7" s="469"/>
      <c r="BE7" s="467">
        <v>2016</v>
      </c>
      <c r="BF7" s="468"/>
      <c r="BG7" s="469"/>
    </row>
    <row r="8" spans="1:65" ht="14.1" customHeight="1" thickBot="1" x14ac:dyDescent="0.25">
      <c r="A8" s="470"/>
      <c r="B8" s="471"/>
      <c r="C8" s="427" t="s">
        <v>488</v>
      </c>
      <c r="D8" s="428"/>
      <c r="E8" s="429"/>
      <c r="F8" s="427" t="s">
        <v>488</v>
      </c>
      <c r="G8" s="428"/>
      <c r="H8" s="429"/>
      <c r="I8" s="427" t="s">
        <v>488</v>
      </c>
      <c r="J8" s="428"/>
      <c r="K8" s="429"/>
      <c r="L8" s="427" t="s">
        <v>488</v>
      </c>
      <c r="M8" s="428"/>
      <c r="N8" s="429"/>
      <c r="O8" s="427" t="s">
        <v>488</v>
      </c>
      <c r="P8" s="428"/>
      <c r="Q8" s="429"/>
      <c r="R8" s="427" t="s">
        <v>488</v>
      </c>
      <c r="S8" s="428"/>
      <c r="T8" s="429"/>
      <c r="U8" s="427" t="s">
        <v>488</v>
      </c>
      <c r="V8" s="428"/>
      <c r="W8" s="429"/>
      <c r="X8" s="427" t="s">
        <v>488</v>
      </c>
      <c r="Y8" s="428"/>
      <c r="Z8" s="429"/>
      <c r="AA8" s="427" t="s">
        <v>488</v>
      </c>
      <c r="AB8" s="428"/>
      <c r="AC8" s="429"/>
      <c r="AD8" s="427" t="s">
        <v>488</v>
      </c>
      <c r="AE8" s="428"/>
      <c r="AF8" s="429"/>
      <c r="AG8" s="427" t="s">
        <v>488</v>
      </c>
      <c r="AH8" s="428"/>
      <c r="AI8" s="429"/>
      <c r="AJ8" s="427" t="s">
        <v>488</v>
      </c>
      <c r="AK8" s="428"/>
      <c r="AL8" s="429"/>
      <c r="AM8" s="427" t="s">
        <v>488</v>
      </c>
      <c r="AN8" s="428"/>
      <c r="AO8" s="429"/>
      <c r="AP8" s="427" t="s">
        <v>488</v>
      </c>
      <c r="AQ8" s="428"/>
      <c r="AR8" s="429"/>
      <c r="AS8" s="427" t="s">
        <v>488</v>
      </c>
      <c r="AT8" s="428"/>
      <c r="AU8" s="429"/>
      <c r="AV8" s="427" t="s">
        <v>488</v>
      </c>
      <c r="AW8" s="428"/>
      <c r="AX8" s="429"/>
      <c r="AY8" s="427" t="s">
        <v>488</v>
      </c>
      <c r="AZ8" s="428"/>
      <c r="BA8" s="429"/>
      <c r="BB8" s="427" t="s">
        <v>488</v>
      </c>
      <c r="BC8" s="428"/>
      <c r="BD8" s="429"/>
      <c r="BE8" s="427" t="s">
        <v>488</v>
      </c>
      <c r="BF8" s="428"/>
      <c r="BG8" s="429"/>
    </row>
    <row r="9" spans="1:65" ht="14.1" customHeight="1" x14ac:dyDescent="0.2">
      <c r="A9" s="154" t="s">
        <v>517</v>
      </c>
      <c r="B9" s="325" t="s">
        <v>269</v>
      </c>
      <c r="C9" s="290" t="s">
        <v>518</v>
      </c>
      <c r="D9" s="217" t="s">
        <v>487</v>
      </c>
      <c r="E9" s="218" t="s">
        <v>489</v>
      </c>
      <c r="F9" s="290" t="s">
        <v>518</v>
      </c>
      <c r="G9" s="217" t="s">
        <v>487</v>
      </c>
      <c r="H9" s="218" t="s">
        <v>489</v>
      </c>
      <c r="I9" s="290" t="s">
        <v>518</v>
      </c>
      <c r="J9" s="217" t="s">
        <v>487</v>
      </c>
      <c r="K9" s="218" t="s">
        <v>489</v>
      </c>
      <c r="L9" s="290" t="s">
        <v>518</v>
      </c>
      <c r="M9" s="217" t="s">
        <v>487</v>
      </c>
      <c r="N9" s="218" t="s">
        <v>489</v>
      </c>
      <c r="O9" s="290" t="s">
        <v>518</v>
      </c>
      <c r="P9" s="217" t="s">
        <v>487</v>
      </c>
      <c r="Q9" s="218" t="s">
        <v>489</v>
      </c>
      <c r="R9" s="290" t="s">
        <v>518</v>
      </c>
      <c r="S9" s="217" t="s">
        <v>487</v>
      </c>
      <c r="T9" s="218" t="s">
        <v>489</v>
      </c>
      <c r="U9" s="290" t="s">
        <v>518</v>
      </c>
      <c r="V9" s="217" t="s">
        <v>487</v>
      </c>
      <c r="W9" s="218" t="s">
        <v>489</v>
      </c>
      <c r="X9" s="290" t="s">
        <v>518</v>
      </c>
      <c r="Y9" s="217" t="s">
        <v>487</v>
      </c>
      <c r="Z9" s="218" t="s">
        <v>489</v>
      </c>
      <c r="AA9" s="290" t="s">
        <v>518</v>
      </c>
      <c r="AB9" s="217" t="s">
        <v>487</v>
      </c>
      <c r="AC9" s="218" t="s">
        <v>489</v>
      </c>
      <c r="AD9" s="290" t="s">
        <v>518</v>
      </c>
      <c r="AE9" s="217" t="s">
        <v>487</v>
      </c>
      <c r="AF9" s="218" t="s">
        <v>489</v>
      </c>
      <c r="AG9" s="290" t="s">
        <v>518</v>
      </c>
      <c r="AH9" s="217" t="s">
        <v>487</v>
      </c>
      <c r="AI9" s="218" t="s">
        <v>489</v>
      </c>
      <c r="AJ9" s="290" t="s">
        <v>518</v>
      </c>
      <c r="AK9" s="217" t="s">
        <v>487</v>
      </c>
      <c r="AL9" s="218" t="s">
        <v>489</v>
      </c>
      <c r="AM9" s="290" t="s">
        <v>518</v>
      </c>
      <c r="AN9" s="217" t="s">
        <v>487</v>
      </c>
      <c r="AO9" s="218" t="s">
        <v>489</v>
      </c>
      <c r="AP9" s="290" t="s">
        <v>518</v>
      </c>
      <c r="AQ9" s="217" t="s">
        <v>487</v>
      </c>
      <c r="AR9" s="218" t="s">
        <v>489</v>
      </c>
      <c r="AS9" s="290" t="s">
        <v>518</v>
      </c>
      <c r="AT9" s="217" t="s">
        <v>487</v>
      </c>
      <c r="AU9" s="218" t="s">
        <v>489</v>
      </c>
      <c r="AV9" s="290" t="s">
        <v>518</v>
      </c>
      <c r="AW9" s="217" t="s">
        <v>487</v>
      </c>
      <c r="AX9" s="218" t="s">
        <v>489</v>
      </c>
      <c r="AY9" s="290" t="s">
        <v>518</v>
      </c>
      <c r="AZ9" s="217" t="s">
        <v>487</v>
      </c>
      <c r="BA9" s="218" t="s">
        <v>489</v>
      </c>
      <c r="BB9" s="290" t="s">
        <v>518</v>
      </c>
      <c r="BC9" s="217" t="s">
        <v>487</v>
      </c>
      <c r="BD9" s="218" t="s">
        <v>489</v>
      </c>
      <c r="BE9" s="290" t="s">
        <v>518</v>
      </c>
      <c r="BF9" s="217" t="s">
        <v>487</v>
      </c>
      <c r="BG9" s="218" t="s">
        <v>489</v>
      </c>
    </row>
    <row r="10" spans="1:65" ht="14.1" customHeight="1" x14ac:dyDescent="0.2">
      <c r="A10" s="282" t="s">
        <v>16</v>
      </c>
      <c r="B10" s="298" t="s">
        <v>560</v>
      </c>
      <c r="C10" s="238">
        <v>0</v>
      </c>
      <c r="D10" s="239">
        <v>1389540</v>
      </c>
      <c r="E10" s="220">
        <v>0</v>
      </c>
      <c r="F10" s="238">
        <v>921200</v>
      </c>
      <c r="G10" s="239">
        <v>977842</v>
      </c>
      <c r="H10" s="220">
        <v>106.14871906209294</v>
      </c>
      <c r="I10" s="238">
        <v>0</v>
      </c>
      <c r="J10" s="239">
        <v>104334</v>
      </c>
      <c r="K10" s="220">
        <v>0</v>
      </c>
      <c r="L10" s="238">
        <v>0</v>
      </c>
      <c r="M10" s="239">
        <v>65648</v>
      </c>
      <c r="N10" s="220">
        <v>0</v>
      </c>
      <c r="O10" s="238">
        <v>0</v>
      </c>
      <c r="P10" s="239">
        <v>64927</v>
      </c>
      <c r="Q10" s="220">
        <v>0</v>
      </c>
      <c r="R10" s="238">
        <v>0</v>
      </c>
      <c r="S10" s="239">
        <v>140626</v>
      </c>
      <c r="T10" s="220">
        <v>0</v>
      </c>
      <c r="U10" s="238">
        <v>0</v>
      </c>
      <c r="V10" s="239">
        <v>0</v>
      </c>
      <c r="W10" s="220">
        <v>0</v>
      </c>
      <c r="X10" s="238">
        <v>0</v>
      </c>
      <c r="Y10" s="239">
        <v>0</v>
      </c>
      <c r="Z10" s="220">
        <v>0</v>
      </c>
      <c r="AA10" s="238">
        <v>0</v>
      </c>
      <c r="AB10" s="239">
        <v>0</v>
      </c>
      <c r="AC10" s="220">
        <v>0</v>
      </c>
      <c r="AD10" s="238">
        <v>0</v>
      </c>
      <c r="AE10" s="239">
        <v>0</v>
      </c>
      <c r="AF10" s="220">
        <v>0</v>
      </c>
      <c r="AG10" s="238">
        <v>0</v>
      </c>
      <c r="AH10" s="239">
        <v>0</v>
      </c>
      <c r="AI10" s="220">
        <v>0</v>
      </c>
      <c r="AJ10" s="238">
        <v>0</v>
      </c>
      <c r="AK10" s="239">
        <v>0</v>
      </c>
      <c r="AL10" s="220">
        <v>0</v>
      </c>
      <c r="AM10" s="238">
        <v>0</v>
      </c>
      <c r="AN10" s="239">
        <v>0</v>
      </c>
      <c r="AO10" s="220">
        <v>0</v>
      </c>
      <c r="AP10" s="238">
        <v>0</v>
      </c>
      <c r="AQ10" s="239">
        <v>0</v>
      </c>
      <c r="AR10" s="220">
        <v>0</v>
      </c>
      <c r="AS10" s="238">
        <v>0</v>
      </c>
      <c r="AT10" s="239">
        <v>0</v>
      </c>
      <c r="AU10" s="220">
        <v>0</v>
      </c>
      <c r="AV10" s="238">
        <v>0</v>
      </c>
      <c r="AW10" s="239">
        <v>0</v>
      </c>
      <c r="AX10" s="220">
        <v>0</v>
      </c>
      <c r="AY10" s="238">
        <v>2630000</v>
      </c>
      <c r="AZ10" s="239">
        <v>2630000</v>
      </c>
      <c r="BA10" s="220">
        <v>100</v>
      </c>
      <c r="BB10" s="238">
        <v>925000</v>
      </c>
      <c r="BC10" s="239">
        <v>1125578.675</v>
      </c>
      <c r="BD10" s="220">
        <v>121.68418108108108</v>
      </c>
      <c r="BE10" s="238">
        <v>1135000</v>
      </c>
      <c r="BF10" s="239">
        <v>856387.33799999999</v>
      </c>
      <c r="BG10" s="220">
        <v>75.452628898678412</v>
      </c>
    </row>
    <row r="11" spans="1:65" ht="14.1" customHeight="1" x14ac:dyDescent="0.2">
      <c r="A11" s="272" t="s">
        <v>67</v>
      </c>
      <c r="B11" s="275" t="s">
        <v>68</v>
      </c>
      <c r="C11" s="320">
        <v>0</v>
      </c>
      <c r="D11" s="318">
        <v>0</v>
      </c>
      <c r="E11" s="185">
        <v>0</v>
      </c>
      <c r="F11" s="320">
        <v>0</v>
      </c>
      <c r="G11" s="318">
        <v>0</v>
      </c>
      <c r="H11" s="185">
        <v>0</v>
      </c>
      <c r="I11" s="320">
        <v>0</v>
      </c>
      <c r="J11" s="318">
        <v>0</v>
      </c>
      <c r="K11" s="185">
        <v>0</v>
      </c>
      <c r="L11" s="320">
        <v>0</v>
      </c>
      <c r="M11" s="318">
        <v>0</v>
      </c>
      <c r="N11" s="185">
        <v>0</v>
      </c>
      <c r="O11" s="320">
        <v>0</v>
      </c>
      <c r="P11" s="318">
        <v>0</v>
      </c>
      <c r="Q11" s="185">
        <v>0</v>
      </c>
      <c r="R11" s="320">
        <v>0</v>
      </c>
      <c r="S11" s="318">
        <v>0</v>
      </c>
      <c r="T11" s="185">
        <v>0</v>
      </c>
      <c r="U11" s="320">
        <v>0</v>
      </c>
      <c r="V11" s="318">
        <v>0</v>
      </c>
      <c r="W11" s="185">
        <v>0</v>
      </c>
      <c r="X11" s="320">
        <v>0</v>
      </c>
      <c r="Y11" s="318">
        <v>0</v>
      </c>
      <c r="Z11" s="185">
        <v>0</v>
      </c>
      <c r="AA11" s="320">
        <v>0</v>
      </c>
      <c r="AB11" s="318">
        <v>0</v>
      </c>
      <c r="AC11" s="185">
        <v>0</v>
      </c>
      <c r="AD11" s="320">
        <v>0</v>
      </c>
      <c r="AE11" s="318">
        <v>0</v>
      </c>
      <c r="AF11" s="185">
        <v>0</v>
      </c>
      <c r="AG11" s="320">
        <v>0</v>
      </c>
      <c r="AH11" s="318">
        <v>0</v>
      </c>
      <c r="AI11" s="185">
        <v>0</v>
      </c>
      <c r="AJ11" s="320">
        <v>0</v>
      </c>
      <c r="AK11" s="318">
        <v>0</v>
      </c>
      <c r="AL11" s="185">
        <v>0</v>
      </c>
      <c r="AM11" s="320">
        <v>0</v>
      </c>
      <c r="AN11" s="318">
        <v>0</v>
      </c>
      <c r="AO11" s="185">
        <v>0</v>
      </c>
      <c r="AP11" s="320">
        <v>0</v>
      </c>
      <c r="AQ11" s="318">
        <v>0</v>
      </c>
      <c r="AR11" s="185">
        <v>0</v>
      </c>
      <c r="AS11" s="320">
        <v>0</v>
      </c>
      <c r="AT11" s="318">
        <v>0</v>
      </c>
      <c r="AU11" s="185">
        <v>0</v>
      </c>
      <c r="AV11" s="320">
        <v>0</v>
      </c>
      <c r="AW11" s="318">
        <v>0</v>
      </c>
      <c r="AX11" s="185">
        <v>0</v>
      </c>
      <c r="AY11" s="320">
        <v>2630000</v>
      </c>
      <c r="AZ11" s="318">
        <v>2630000</v>
      </c>
      <c r="BA11" s="185">
        <v>100</v>
      </c>
      <c r="BB11" s="320">
        <v>925000</v>
      </c>
      <c r="BC11" s="318">
        <v>1125578.675</v>
      </c>
      <c r="BD11" s="185">
        <v>121.68418108108108</v>
      </c>
      <c r="BE11" s="320">
        <v>1135000</v>
      </c>
      <c r="BF11" s="318">
        <v>856387.33799999999</v>
      </c>
      <c r="BG11" s="185">
        <v>75.452628898678412</v>
      </c>
    </row>
    <row r="12" spans="1:65" ht="14.1" customHeight="1" x14ac:dyDescent="0.2">
      <c r="A12" s="272" t="s">
        <v>257</v>
      </c>
      <c r="B12" s="275" t="s">
        <v>144</v>
      </c>
      <c r="C12" s="320">
        <v>0</v>
      </c>
      <c r="D12" s="318">
        <v>1389540</v>
      </c>
      <c r="E12" s="185">
        <v>0</v>
      </c>
      <c r="F12" s="320">
        <v>921200</v>
      </c>
      <c r="G12" s="318">
        <v>977842</v>
      </c>
      <c r="H12" s="185">
        <v>106.14871906209294</v>
      </c>
      <c r="I12" s="320">
        <v>0</v>
      </c>
      <c r="J12" s="318">
        <v>104334</v>
      </c>
      <c r="K12" s="185">
        <v>0</v>
      </c>
      <c r="L12" s="320">
        <v>0</v>
      </c>
      <c r="M12" s="318">
        <v>65648</v>
      </c>
      <c r="N12" s="185">
        <v>0</v>
      </c>
      <c r="O12" s="320">
        <v>0</v>
      </c>
      <c r="P12" s="318">
        <v>64927</v>
      </c>
      <c r="Q12" s="185">
        <v>0</v>
      </c>
      <c r="R12" s="320">
        <v>0</v>
      </c>
      <c r="S12" s="318">
        <v>140626</v>
      </c>
      <c r="T12" s="185">
        <v>0</v>
      </c>
      <c r="U12" s="320">
        <v>0</v>
      </c>
      <c r="V12" s="318">
        <v>0</v>
      </c>
      <c r="W12" s="185">
        <v>0</v>
      </c>
      <c r="X12" s="320">
        <v>0</v>
      </c>
      <c r="Y12" s="318">
        <v>0</v>
      </c>
      <c r="Z12" s="185">
        <v>0</v>
      </c>
      <c r="AA12" s="320">
        <v>0</v>
      </c>
      <c r="AB12" s="318">
        <v>0</v>
      </c>
      <c r="AC12" s="185">
        <v>0</v>
      </c>
      <c r="AD12" s="320">
        <v>0</v>
      </c>
      <c r="AE12" s="318">
        <v>0</v>
      </c>
      <c r="AF12" s="185">
        <v>0</v>
      </c>
      <c r="AG12" s="320">
        <v>0</v>
      </c>
      <c r="AH12" s="318">
        <v>0</v>
      </c>
      <c r="AI12" s="185">
        <v>0</v>
      </c>
      <c r="AJ12" s="320">
        <v>0</v>
      </c>
      <c r="AK12" s="318">
        <v>0</v>
      </c>
      <c r="AL12" s="185">
        <v>0</v>
      </c>
      <c r="AM12" s="320">
        <v>0</v>
      </c>
      <c r="AN12" s="318">
        <v>0</v>
      </c>
      <c r="AO12" s="185">
        <v>0</v>
      </c>
      <c r="AP12" s="320">
        <v>0</v>
      </c>
      <c r="AQ12" s="318">
        <v>0</v>
      </c>
      <c r="AR12" s="185">
        <v>0</v>
      </c>
      <c r="AS12" s="320">
        <v>0</v>
      </c>
      <c r="AT12" s="318">
        <v>0</v>
      </c>
      <c r="AU12" s="185">
        <v>0</v>
      </c>
      <c r="AV12" s="320">
        <v>0</v>
      </c>
      <c r="AW12" s="318">
        <v>0</v>
      </c>
      <c r="AX12" s="185">
        <v>0</v>
      </c>
      <c r="AY12" s="320">
        <v>0</v>
      </c>
      <c r="AZ12" s="318">
        <v>0</v>
      </c>
      <c r="BA12" s="185">
        <v>0</v>
      </c>
      <c r="BB12" s="320">
        <v>0</v>
      </c>
      <c r="BC12" s="318">
        <v>0</v>
      </c>
      <c r="BD12" s="185">
        <v>0</v>
      </c>
      <c r="BE12" s="320">
        <v>0</v>
      </c>
      <c r="BF12" s="318">
        <v>0</v>
      </c>
      <c r="BG12" s="185">
        <v>0</v>
      </c>
    </row>
    <row r="13" spans="1:65" ht="14.1" customHeight="1" x14ac:dyDescent="0.2">
      <c r="A13" s="278" t="s">
        <v>152</v>
      </c>
      <c r="B13" s="305" t="s">
        <v>237</v>
      </c>
      <c r="C13" s="279">
        <v>44022245</v>
      </c>
      <c r="D13" s="280">
        <v>40271092</v>
      </c>
      <c r="E13" s="271">
        <v>91.478960239306289</v>
      </c>
      <c r="F13" s="279">
        <v>50284965</v>
      </c>
      <c r="G13" s="280">
        <v>48554516</v>
      </c>
      <c r="H13" s="271">
        <v>96.558714916078799</v>
      </c>
      <c r="I13" s="279">
        <v>63108900</v>
      </c>
      <c r="J13" s="280">
        <v>58558962</v>
      </c>
      <c r="K13" s="271">
        <v>92.790338605172963</v>
      </c>
      <c r="L13" s="279">
        <v>61070112.200000003</v>
      </c>
      <c r="M13" s="280">
        <v>56116634</v>
      </c>
      <c r="N13" s="271">
        <v>91.888866711464786</v>
      </c>
      <c r="O13" s="279">
        <v>44092592.299999997</v>
      </c>
      <c r="P13" s="280">
        <v>42485575</v>
      </c>
      <c r="Q13" s="271">
        <v>96.355357632261516</v>
      </c>
      <c r="R13" s="279">
        <v>44370681</v>
      </c>
      <c r="S13" s="280">
        <v>41971004</v>
      </c>
      <c r="T13" s="271">
        <v>94.59175080048918</v>
      </c>
      <c r="U13" s="279">
        <v>48335618.217</v>
      </c>
      <c r="V13" s="280">
        <v>48471275.409000002</v>
      </c>
      <c r="W13" s="271">
        <v>100.28065678479787</v>
      </c>
      <c r="X13" s="279">
        <v>57103509</v>
      </c>
      <c r="Y13" s="280">
        <v>57276090</v>
      </c>
      <c r="Z13" s="271">
        <v>100.30222485977175</v>
      </c>
      <c r="AA13" s="279">
        <v>63144014</v>
      </c>
      <c r="AB13" s="280">
        <v>59660165</v>
      </c>
      <c r="AC13" s="271">
        <v>94.482693165499427</v>
      </c>
      <c r="AD13" s="279">
        <v>71239210</v>
      </c>
      <c r="AE13" s="280">
        <v>69196449</v>
      </c>
      <c r="AF13" s="271">
        <v>97.132532772331416</v>
      </c>
      <c r="AG13" s="279">
        <v>76928166</v>
      </c>
      <c r="AH13" s="280">
        <v>73968961</v>
      </c>
      <c r="AI13" s="271">
        <v>96.153287990773109</v>
      </c>
      <c r="AJ13" s="279">
        <v>78008432</v>
      </c>
      <c r="AK13" s="280">
        <v>77090052</v>
      </c>
      <c r="AL13" s="271">
        <v>98.822717010899538</v>
      </c>
      <c r="AM13" s="279">
        <v>77880717</v>
      </c>
      <c r="AN13" s="280">
        <v>73298204</v>
      </c>
      <c r="AO13" s="271">
        <v>94.115985090378658</v>
      </c>
      <c r="AP13" s="279">
        <v>74565093</v>
      </c>
      <c r="AQ13" s="280">
        <v>71720224</v>
      </c>
      <c r="AR13" s="271">
        <v>96.184717425350769</v>
      </c>
      <c r="AS13" s="279">
        <v>80989137.194000006</v>
      </c>
      <c r="AT13" s="280">
        <v>75814133.488999993</v>
      </c>
      <c r="AU13" s="271">
        <v>93.610249615817125</v>
      </c>
      <c r="AV13" s="279">
        <v>98201421</v>
      </c>
      <c r="AW13" s="280">
        <v>88026725.238000005</v>
      </c>
      <c r="AX13" s="271">
        <v>89.638952615563483</v>
      </c>
      <c r="AY13" s="279">
        <v>100565695</v>
      </c>
      <c r="AZ13" s="280">
        <v>93507950.289000005</v>
      </c>
      <c r="BA13" s="271">
        <v>92.981956012932642</v>
      </c>
      <c r="BB13" s="279">
        <v>106457903</v>
      </c>
      <c r="BC13" s="280">
        <v>101207059.07700001</v>
      </c>
      <c r="BD13" s="271">
        <v>95.067680486811781</v>
      </c>
      <c r="BE13" s="279">
        <v>115125929</v>
      </c>
      <c r="BF13" s="280">
        <v>96453404.530000001</v>
      </c>
      <c r="BG13" s="271">
        <v>83.78078280697305</v>
      </c>
    </row>
    <row r="14" spans="1:65" ht="14.1" customHeight="1" x14ac:dyDescent="0.2">
      <c r="A14" s="272" t="s">
        <v>187</v>
      </c>
      <c r="B14" s="275" t="s">
        <v>556</v>
      </c>
      <c r="C14" s="320">
        <v>44022245</v>
      </c>
      <c r="D14" s="318">
        <v>40271092</v>
      </c>
      <c r="E14" s="185">
        <v>91.478960239306289</v>
      </c>
      <c r="F14" s="320">
        <v>50284965</v>
      </c>
      <c r="G14" s="318">
        <v>48554516</v>
      </c>
      <c r="H14" s="185">
        <v>96.558714916078799</v>
      </c>
      <c r="I14" s="320">
        <v>63108900</v>
      </c>
      <c r="J14" s="318">
        <v>58558962</v>
      </c>
      <c r="K14" s="185">
        <v>92.790338605172963</v>
      </c>
      <c r="L14" s="320">
        <v>61070112.200000003</v>
      </c>
      <c r="M14" s="318">
        <v>56116634</v>
      </c>
      <c r="N14" s="185">
        <v>91.888866711464786</v>
      </c>
      <c r="O14" s="320">
        <v>44092592.299999997</v>
      </c>
      <c r="P14" s="318">
        <v>42485575</v>
      </c>
      <c r="Q14" s="185">
        <v>96.355357632261516</v>
      </c>
      <c r="R14" s="320">
        <v>44370681</v>
      </c>
      <c r="S14" s="318">
        <v>41971004</v>
      </c>
      <c r="T14" s="185">
        <v>94.59175080048918</v>
      </c>
      <c r="U14" s="320">
        <v>48335618.217</v>
      </c>
      <c r="V14" s="318">
        <v>48471275.409000002</v>
      </c>
      <c r="W14" s="185">
        <v>100.28065678479787</v>
      </c>
      <c r="X14" s="320">
        <v>57103509</v>
      </c>
      <c r="Y14" s="318">
        <v>57276090</v>
      </c>
      <c r="Z14" s="185">
        <v>100.30222485977175</v>
      </c>
      <c r="AA14" s="320">
        <v>63144014</v>
      </c>
      <c r="AB14" s="318">
        <v>59660165</v>
      </c>
      <c r="AC14" s="185">
        <v>94.482693165499427</v>
      </c>
      <c r="AD14" s="320">
        <v>71239210</v>
      </c>
      <c r="AE14" s="318">
        <v>69196449</v>
      </c>
      <c r="AF14" s="185">
        <v>97.132532772331416</v>
      </c>
      <c r="AG14" s="320">
        <v>76928166</v>
      </c>
      <c r="AH14" s="318">
        <v>73968961</v>
      </c>
      <c r="AI14" s="185">
        <v>96.153287990773109</v>
      </c>
      <c r="AJ14" s="320">
        <v>78008432</v>
      </c>
      <c r="AK14" s="318">
        <v>77090052</v>
      </c>
      <c r="AL14" s="185">
        <v>98.822717010899538</v>
      </c>
      <c r="AM14" s="320">
        <v>77880717</v>
      </c>
      <c r="AN14" s="318">
        <v>73298204</v>
      </c>
      <c r="AO14" s="185">
        <v>94.115985090378658</v>
      </c>
      <c r="AP14" s="320">
        <v>74565093</v>
      </c>
      <c r="AQ14" s="318">
        <v>71720224</v>
      </c>
      <c r="AR14" s="185">
        <v>96.184717425350769</v>
      </c>
      <c r="AS14" s="320">
        <v>80989137.194000006</v>
      </c>
      <c r="AT14" s="318">
        <v>75814133.488999993</v>
      </c>
      <c r="AU14" s="185">
        <v>93.610249615817125</v>
      </c>
      <c r="AV14" s="320">
        <v>98201421</v>
      </c>
      <c r="AW14" s="318">
        <v>88026725.238000005</v>
      </c>
      <c r="AX14" s="185">
        <v>89.638952615563483</v>
      </c>
      <c r="AY14" s="320">
        <v>100565695</v>
      </c>
      <c r="AZ14" s="318">
        <v>93507950.289000005</v>
      </c>
      <c r="BA14" s="185">
        <v>92.981956012932642</v>
      </c>
      <c r="BB14" s="320">
        <v>106457903</v>
      </c>
      <c r="BC14" s="318">
        <v>101207059.07700001</v>
      </c>
      <c r="BD14" s="185">
        <v>95.067680486811781</v>
      </c>
      <c r="BE14" s="320">
        <v>115125929</v>
      </c>
      <c r="BF14" s="318">
        <v>96453404.530000001</v>
      </c>
      <c r="BG14" s="185">
        <v>83.78078280697305</v>
      </c>
    </row>
    <row r="15" spans="1:65" ht="14.1" customHeight="1" x14ac:dyDescent="0.2">
      <c r="A15" s="262" t="s">
        <v>201</v>
      </c>
      <c r="B15" s="307" t="s">
        <v>564</v>
      </c>
      <c r="C15" s="244">
        <v>253358</v>
      </c>
      <c r="D15" s="245">
        <v>253358</v>
      </c>
      <c r="E15" s="206">
        <v>100</v>
      </c>
      <c r="F15" s="244">
        <v>1835471</v>
      </c>
      <c r="G15" s="245">
        <v>1835471</v>
      </c>
      <c r="H15" s="206">
        <v>100</v>
      </c>
      <c r="I15" s="244">
        <v>47717</v>
      </c>
      <c r="J15" s="245">
        <v>47717</v>
      </c>
      <c r="K15" s="206">
        <v>100</v>
      </c>
      <c r="L15" s="244">
        <v>0</v>
      </c>
      <c r="M15" s="245">
        <v>0</v>
      </c>
      <c r="N15" s="206">
        <v>0</v>
      </c>
      <c r="O15" s="244">
        <v>0</v>
      </c>
      <c r="P15" s="245">
        <v>0</v>
      </c>
      <c r="Q15" s="206">
        <v>0</v>
      </c>
      <c r="R15" s="244">
        <v>0</v>
      </c>
      <c r="S15" s="245">
        <v>0</v>
      </c>
      <c r="T15" s="206">
        <v>0</v>
      </c>
      <c r="U15" s="244">
        <v>135657.19200000001</v>
      </c>
      <c r="V15" s="245">
        <v>135657.19200000001</v>
      </c>
      <c r="W15" s="206">
        <v>100</v>
      </c>
      <c r="X15" s="244">
        <v>172581</v>
      </c>
      <c r="Y15" s="245">
        <v>0</v>
      </c>
      <c r="Z15" s="206">
        <v>0</v>
      </c>
      <c r="AA15" s="244">
        <v>169304</v>
      </c>
      <c r="AB15" s="245">
        <v>169304</v>
      </c>
      <c r="AC15" s="206">
        <v>100</v>
      </c>
      <c r="AD15" s="244">
        <v>524461</v>
      </c>
      <c r="AE15" s="245">
        <v>524461</v>
      </c>
      <c r="AF15" s="206">
        <v>100</v>
      </c>
      <c r="AG15" s="244">
        <v>0</v>
      </c>
      <c r="AH15" s="245">
        <v>0</v>
      </c>
      <c r="AI15" s="206">
        <v>0</v>
      </c>
      <c r="AJ15" s="244">
        <v>0</v>
      </c>
      <c r="AK15" s="245">
        <v>0</v>
      </c>
      <c r="AL15" s="206">
        <v>0</v>
      </c>
      <c r="AM15" s="244">
        <v>0</v>
      </c>
      <c r="AN15" s="245">
        <v>0</v>
      </c>
      <c r="AO15" s="206">
        <v>0</v>
      </c>
      <c r="AP15" s="244">
        <v>0</v>
      </c>
      <c r="AQ15" s="245">
        <v>0</v>
      </c>
      <c r="AR15" s="206">
        <v>0</v>
      </c>
      <c r="AS15" s="244">
        <v>0</v>
      </c>
      <c r="AT15" s="245">
        <v>0</v>
      </c>
      <c r="AU15" s="206">
        <v>0</v>
      </c>
      <c r="AV15" s="244">
        <v>0</v>
      </c>
      <c r="AW15" s="245">
        <v>0</v>
      </c>
      <c r="AX15" s="206">
        <v>0</v>
      </c>
      <c r="AY15" s="244">
        <v>0</v>
      </c>
      <c r="AZ15" s="245">
        <v>0</v>
      </c>
      <c r="BA15" s="206">
        <v>0</v>
      </c>
      <c r="BB15" s="244">
        <v>0</v>
      </c>
      <c r="BC15" s="245">
        <v>0</v>
      </c>
      <c r="BD15" s="206">
        <v>0</v>
      </c>
      <c r="BE15" s="244">
        <v>0</v>
      </c>
      <c r="BF15" s="245">
        <v>0</v>
      </c>
      <c r="BG15" s="206">
        <v>0</v>
      </c>
    </row>
    <row r="16" spans="1:65" ht="14.1" customHeight="1" x14ac:dyDescent="0.2">
      <c r="A16" s="272" t="s">
        <v>202</v>
      </c>
      <c r="B16" s="275" t="s">
        <v>418</v>
      </c>
      <c r="C16" s="319">
        <v>0</v>
      </c>
      <c r="D16" s="317">
        <v>0</v>
      </c>
      <c r="E16" s="184">
        <v>0</v>
      </c>
      <c r="F16" s="319">
        <v>0</v>
      </c>
      <c r="G16" s="317">
        <v>0</v>
      </c>
      <c r="H16" s="184">
        <v>0</v>
      </c>
      <c r="I16" s="319">
        <v>0</v>
      </c>
      <c r="J16" s="317">
        <v>0</v>
      </c>
      <c r="K16" s="184">
        <v>0</v>
      </c>
      <c r="L16" s="319">
        <v>0</v>
      </c>
      <c r="M16" s="317">
        <v>0</v>
      </c>
      <c r="N16" s="184">
        <v>0</v>
      </c>
      <c r="O16" s="319">
        <v>0</v>
      </c>
      <c r="P16" s="317">
        <v>0</v>
      </c>
      <c r="Q16" s="184">
        <v>0</v>
      </c>
      <c r="R16" s="319">
        <v>0</v>
      </c>
      <c r="S16" s="317">
        <v>0</v>
      </c>
      <c r="T16" s="184">
        <v>0</v>
      </c>
      <c r="U16" s="319">
        <v>0</v>
      </c>
      <c r="V16" s="317">
        <v>0</v>
      </c>
      <c r="W16" s="184">
        <v>0</v>
      </c>
      <c r="X16" s="319">
        <v>0</v>
      </c>
      <c r="Y16" s="317">
        <v>0</v>
      </c>
      <c r="Z16" s="184">
        <v>0</v>
      </c>
      <c r="AA16" s="319">
        <v>0</v>
      </c>
      <c r="AB16" s="317">
        <v>0</v>
      </c>
      <c r="AC16" s="184">
        <v>0</v>
      </c>
      <c r="AD16" s="319">
        <v>524461</v>
      </c>
      <c r="AE16" s="317">
        <v>524461</v>
      </c>
      <c r="AF16" s="184">
        <v>0</v>
      </c>
      <c r="AG16" s="319">
        <v>0</v>
      </c>
      <c r="AH16" s="317">
        <v>0</v>
      </c>
      <c r="AI16" s="184">
        <v>0</v>
      </c>
      <c r="AJ16" s="319">
        <v>0</v>
      </c>
      <c r="AK16" s="317">
        <v>0</v>
      </c>
      <c r="AL16" s="184">
        <v>0</v>
      </c>
      <c r="AM16" s="319">
        <v>0</v>
      </c>
      <c r="AN16" s="317">
        <v>0</v>
      </c>
      <c r="AO16" s="184">
        <v>0</v>
      </c>
      <c r="AP16" s="319">
        <v>0</v>
      </c>
      <c r="AQ16" s="317">
        <v>0</v>
      </c>
      <c r="AR16" s="184">
        <v>0</v>
      </c>
      <c r="AS16" s="319">
        <v>0</v>
      </c>
      <c r="AT16" s="317">
        <v>0</v>
      </c>
      <c r="AU16" s="184">
        <v>0</v>
      </c>
      <c r="AV16" s="319">
        <v>0</v>
      </c>
      <c r="AW16" s="317">
        <v>0</v>
      </c>
      <c r="AX16" s="184">
        <v>0</v>
      </c>
      <c r="AY16" s="319">
        <v>0</v>
      </c>
      <c r="AZ16" s="317">
        <v>0</v>
      </c>
      <c r="BA16" s="184">
        <v>0</v>
      </c>
      <c r="BB16" s="319">
        <v>0</v>
      </c>
      <c r="BC16" s="317">
        <v>0</v>
      </c>
      <c r="BD16" s="184">
        <v>0</v>
      </c>
      <c r="BE16" s="319">
        <v>0</v>
      </c>
      <c r="BF16" s="317">
        <v>0</v>
      </c>
      <c r="BG16" s="184">
        <v>0</v>
      </c>
    </row>
    <row r="17" spans="1:59" ht="21" x14ac:dyDescent="0.2">
      <c r="A17" s="272" t="s">
        <v>219</v>
      </c>
      <c r="B17" s="275" t="s">
        <v>558</v>
      </c>
      <c r="C17" s="320">
        <v>253358</v>
      </c>
      <c r="D17" s="318">
        <v>253358</v>
      </c>
      <c r="E17" s="185">
        <v>100</v>
      </c>
      <c r="F17" s="320">
        <v>1835471</v>
      </c>
      <c r="G17" s="318">
        <v>1835471</v>
      </c>
      <c r="H17" s="185">
        <v>100</v>
      </c>
      <c r="I17" s="320">
        <v>47717</v>
      </c>
      <c r="J17" s="318">
        <v>47717</v>
      </c>
      <c r="K17" s="185">
        <v>100</v>
      </c>
      <c r="L17" s="320">
        <v>0</v>
      </c>
      <c r="M17" s="318">
        <v>0</v>
      </c>
      <c r="N17" s="185">
        <v>0</v>
      </c>
      <c r="O17" s="320">
        <v>0</v>
      </c>
      <c r="P17" s="318">
        <v>0</v>
      </c>
      <c r="Q17" s="185">
        <v>0</v>
      </c>
      <c r="R17" s="320">
        <v>0</v>
      </c>
      <c r="S17" s="318">
        <v>0</v>
      </c>
      <c r="T17" s="185">
        <v>0</v>
      </c>
      <c r="U17" s="320">
        <v>135657.19200000001</v>
      </c>
      <c r="V17" s="318">
        <v>135657.19200000001</v>
      </c>
      <c r="W17" s="185">
        <v>100</v>
      </c>
      <c r="X17" s="320">
        <v>172581</v>
      </c>
      <c r="Y17" s="318">
        <v>0</v>
      </c>
      <c r="Z17" s="185">
        <v>0</v>
      </c>
      <c r="AA17" s="320">
        <v>169304</v>
      </c>
      <c r="AB17" s="318">
        <v>169304</v>
      </c>
      <c r="AC17" s="185">
        <v>100</v>
      </c>
      <c r="AD17" s="320">
        <v>0</v>
      </c>
      <c r="AE17" s="318">
        <v>0</v>
      </c>
      <c r="AF17" s="185">
        <v>0</v>
      </c>
      <c r="AG17" s="320">
        <v>0</v>
      </c>
      <c r="AH17" s="318">
        <v>0</v>
      </c>
      <c r="AI17" s="185">
        <v>0</v>
      </c>
      <c r="AJ17" s="320">
        <v>0</v>
      </c>
      <c r="AK17" s="318">
        <v>0</v>
      </c>
      <c r="AL17" s="185">
        <v>0</v>
      </c>
      <c r="AM17" s="320">
        <v>0</v>
      </c>
      <c r="AN17" s="318">
        <v>0</v>
      </c>
      <c r="AO17" s="185">
        <v>0</v>
      </c>
      <c r="AP17" s="320">
        <v>0</v>
      </c>
      <c r="AQ17" s="318">
        <v>0</v>
      </c>
      <c r="AR17" s="185">
        <v>0</v>
      </c>
      <c r="AS17" s="320">
        <v>0</v>
      </c>
      <c r="AT17" s="318">
        <v>0</v>
      </c>
      <c r="AU17" s="185">
        <v>0</v>
      </c>
      <c r="AV17" s="320">
        <v>0</v>
      </c>
      <c r="AW17" s="318">
        <v>0</v>
      </c>
      <c r="AX17" s="185">
        <v>0</v>
      </c>
      <c r="AY17" s="320">
        <v>0</v>
      </c>
      <c r="AZ17" s="318">
        <v>0</v>
      </c>
      <c r="BA17" s="185">
        <v>0</v>
      </c>
      <c r="BB17" s="320">
        <v>0</v>
      </c>
      <c r="BC17" s="318">
        <v>0</v>
      </c>
      <c r="BD17" s="185">
        <v>0</v>
      </c>
      <c r="BE17" s="320">
        <v>0</v>
      </c>
      <c r="BF17" s="318">
        <v>0</v>
      </c>
      <c r="BG17" s="185">
        <v>0</v>
      </c>
    </row>
    <row r="18" spans="1:59" ht="14.1" customHeight="1" thickBot="1" x14ac:dyDescent="0.25">
      <c r="A18" s="272" t="s">
        <v>5</v>
      </c>
      <c r="B18" s="275" t="s">
        <v>566</v>
      </c>
      <c r="C18" s="320">
        <v>0</v>
      </c>
      <c r="D18" s="318">
        <v>0</v>
      </c>
      <c r="E18" s="185">
        <v>0</v>
      </c>
      <c r="F18" s="320">
        <v>0</v>
      </c>
      <c r="G18" s="318">
        <v>0</v>
      </c>
      <c r="H18" s="185">
        <v>0</v>
      </c>
      <c r="I18" s="320">
        <v>0</v>
      </c>
      <c r="J18" s="318">
        <v>0</v>
      </c>
      <c r="K18" s="185">
        <v>0</v>
      </c>
      <c r="L18" s="320">
        <v>0</v>
      </c>
      <c r="M18" s="318">
        <v>0</v>
      </c>
      <c r="N18" s="185">
        <v>0</v>
      </c>
      <c r="O18" s="320">
        <v>0</v>
      </c>
      <c r="P18" s="318">
        <v>0</v>
      </c>
      <c r="Q18" s="185">
        <v>0</v>
      </c>
      <c r="R18" s="320">
        <v>0</v>
      </c>
      <c r="S18" s="318">
        <v>0</v>
      </c>
      <c r="T18" s="185">
        <v>0</v>
      </c>
      <c r="U18" s="320">
        <v>0</v>
      </c>
      <c r="V18" s="318">
        <v>0</v>
      </c>
      <c r="W18" s="185">
        <v>0</v>
      </c>
      <c r="X18" s="320">
        <v>0</v>
      </c>
      <c r="Y18" s="318">
        <v>0</v>
      </c>
      <c r="Z18" s="185">
        <v>0</v>
      </c>
      <c r="AA18" s="320">
        <v>0</v>
      </c>
      <c r="AB18" s="318">
        <v>0</v>
      </c>
      <c r="AC18" s="185">
        <v>0</v>
      </c>
      <c r="AD18" s="320">
        <v>0</v>
      </c>
      <c r="AE18" s="318">
        <v>0</v>
      </c>
      <c r="AF18" s="185">
        <v>0</v>
      </c>
      <c r="AG18" s="320">
        <v>0</v>
      </c>
      <c r="AH18" s="318">
        <v>0</v>
      </c>
      <c r="AI18" s="185">
        <v>0</v>
      </c>
      <c r="AJ18" s="320">
        <v>0</v>
      </c>
      <c r="AK18" s="318">
        <v>0</v>
      </c>
      <c r="AL18" s="185">
        <v>0</v>
      </c>
      <c r="AM18" s="320">
        <v>0</v>
      </c>
      <c r="AN18" s="318">
        <v>0</v>
      </c>
      <c r="AO18" s="185">
        <v>0</v>
      </c>
      <c r="AP18" s="320">
        <v>0</v>
      </c>
      <c r="AQ18" s="318">
        <v>0</v>
      </c>
      <c r="AR18" s="185">
        <v>0</v>
      </c>
      <c r="AS18" s="320">
        <v>0</v>
      </c>
      <c r="AT18" s="318">
        <v>0</v>
      </c>
      <c r="AU18" s="185">
        <v>0</v>
      </c>
      <c r="AV18" s="320">
        <v>0</v>
      </c>
      <c r="AW18" s="318">
        <v>0</v>
      </c>
      <c r="AX18" s="185">
        <v>0</v>
      </c>
      <c r="AY18" s="320">
        <v>0</v>
      </c>
      <c r="AZ18" s="318">
        <v>0</v>
      </c>
      <c r="BA18" s="185">
        <v>0</v>
      </c>
      <c r="BB18" s="320">
        <v>0</v>
      </c>
      <c r="BC18" s="318">
        <v>0</v>
      </c>
      <c r="BD18" s="185">
        <v>0</v>
      </c>
      <c r="BE18" s="320">
        <v>0</v>
      </c>
      <c r="BF18" s="318">
        <v>0</v>
      </c>
      <c r="BG18" s="185">
        <v>0</v>
      </c>
    </row>
    <row r="19" spans="1:59" ht="14.1" customHeight="1" thickBot="1" x14ac:dyDescent="0.25">
      <c r="A19" s="321">
        <v>2</v>
      </c>
      <c r="B19" s="322" t="s">
        <v>6</v>
      </c>
      <c r="C19" s="323">
        <v>44275603</v>
      </c>
      <c r="D19" s="324">
        <v>41913990</v>
      </c>
      <c r="E19" s="214">
        <v>94.666107653011522</v>
      </c>
      <c r="F19" s="323">
        <v>53041636</v>
      </c>
      <c r="G19" s="324">
        <v>51367829</v>
      </c>
      <c r="H19" s="214">
        <v>96.844352613859797</v>
      </c>
      <c r="I19" s="323">
        <v>63156617</v>
      </c>
      <c r="J19" s="324">
        <v>58711013</v>
      </c>
      <c r="K19" s="214">
        <v>92.960984594852505</v>
      </c>
      <c r="L19" s="323">
        <v>61070112.200000003</v>
      </c>
      <c r="M19" s="324">
        <v>56182282</v>
      </c>
      <c r="N19" s="214">
        <v>91.99636282967235</v>
      </c>
      <c r="O19" s="323">
        <v>44092592.299999997</v>
      </c>
      <c r="P19" s="324">
        <v>42550502</v>
      </c>
      <c r="Q19" s="214">
        <v>96.502609124208831</v>
      </c>
      <c r="R19" s="323">
        <v>44370681</v>
      </c>
      <c r="S19" s="324">
        <v>42111630</v>
      </c>
      <c r="T19" s="214">
        <v>94.908685309562856</v>
      </c>
      <c r="U19" s="323">
        <v>48471275.409000002</v>
      </c>
      <c r="V19" s="324">
        <v>48606932.601000004</v>
      </c>
      <c r="W19" s="214">
        <v>100.2798713069861</v>
      </c>
      <c r="X19" s="323">
        <v>57276090</v>
      </c>
      <c r="Y19" s="324">
        <v>57276090</v>
      </c>
      <c r="Z19" s="214">
        <v>100</v>
      </c>
      <c r="AA19" s="323">
        <v>63313318</v>
      </c>
      <c r="AB19" s="324">
        <v>59829469</v>
      </c>
      <c r="AC19" s="214">
        <v>94.497446808900449</v>
      </c>
      <c r="AD19" s="323">
        <v>71763671</v>
      </c>
      <c r="AE19" s="324">
        <v>69720910</v>
      </c>
      <c r="AF19" s="214">
        <v>97.153488706005575</v>
      </c>
      <c r="AG19" s="323">
        <v>76928166</v>
      </c>
      <c r="AH19" s="324">
        <v>73968961</v>
      </c>
      <c r="AI19" s="214">
        <v>96.153287990773109</v>
      </c>
      <c r="AJ19" s="323">
        <v>78008432</v>
      </c>
      <c r="AK19" s="324">
        <v>77090052</v>
      </c>
      <c r="AL19" s="214">
        <v>98.822717010899538</v>
      </c>
      <c r="AM19" s="323">
        <v>77880717</v>
      </c>
      <c r="AN19" s="324">
        <v>73298204</v>
      </c>
      <c r="AO19" s="214">
        <v>94.115985090378658</v>
      </c>
      <c r="AP19" s="323">
        <v>74565093</v>
      </c>
      <c r="AQ19" s="324">
        <v>71720224</v>
      </c>
      <c r="AR19" s="214">
        <v>96.184717425350769</v>
      </c>
      <c r="AS19" s="323">
        <v>80989137.194000006</v>
      </c>
      <c r="AT19" s="324">
        <v>75814133.488999993</v>
      </c>
      <c r="AU19" s="214">
        <v>93.610249615817125</v>
      </c>
      <c r="AV19" s="323">
        <v>98201421</v>
      </c>
      <c r="AW19" s="324">
        <v>88026725.238000005</v>
      </c>
      <c r="AX19" s="214">
        <v>89.638952615563483</v>
      </c>
      <c r="AY19" s="323">
        <v>2630000</v>
      </c>
      <c r="AZ19" s="324">
        <v>2630000</v>
      </c>
      <c r="BA19" s="214">
        <v>100</v>
      </c>
      <c r="BB19" s="323">
        <v>925000</v>
      </c>
      <c r="BC19" s="324">
        <v>1125578.674999997</v>
      </c>
      <c r="BD19" s="214">
        <v>121.68418108108077</v>
      </c>
      <c r="BE19" s="323">
        <v>1135000</v>
      </c>
      <c r="BF19" s="324">
        <v>856387.33799999952</v>
      </c>
      <c r="BG19" s="214">
        <v>75.45262889867837</v>
      </c>
    </row>
    <row r="20" spans="1:59" ht="14.1" customHeight="1" x14ac:dyDescent="0.2">
      <c r="U20" s="95"/>
      <c r="V20" s="95"/>
      <c r="W20" s="95"/>
      <c r="X20" s="95"/>
      <c r="Y20" s="95"/>
      <c r="Z20" s="95"/>
    </row>
    <row r="21" spans="1:59" s="162" customFormat="1" ht="14.1" customHeight="1" x14ac:dyDescent="0.2">
      <c r="AT21" s="403">
        <v>75814133.488999993</v>
      </c>
      <c r="AU21" s="403"/>
      <c r="AV21" s="403"/>
      <c r="AW21" s="403">
        <v>88026725.238000005</v>
      </c>
      <c r="AX21" s="403"/>
      <c r="AY21" s="403"/>
      <c r="AZ21" s="403">
        <v>2630000</v>
      </c>
      <c r="BA21" s="403"/>
      <c r="BB21" s="403"/>
      <c r="BC21" s="403">
        <v>1125578.675</v>
      </c>
      <c r="BD21" s="403"/>
      <c r="BE21" s="403"/>
      <c r="BF21" s="403">
        <v>856387.33799999999</v>
      </c>
    </row>
    <row r="22" spans="1:59" ht="14.1" customHeight="1" x14ac:dyDescent="0.2">
      <c r="A22" s="94" t="s">
        <v>512</v>
      </c>
      <c r="U22" s="95"/>
      <c r="V22" s="95"/>
      <c r="W22" s="95"/>
      <c r="X22" s="95"/>
      <c r="Y22" s="95"/>
      <c r="Z22" s="95"/>
      <c r="AT22" s="405"/>
      <c r="AU22" s="405"/>
      <c r="AV22" s="405"/>
      <c r="AW22" s="405"/>
      <c r="AX22" s="405"/>
      <c r="AY22" s="405"/>
      <c r="AZ22" s="405"/>
      <c r="BA22" s="405"/>
      <c r="BB22" s="405"/>
      <c r="BC22" s="405"/>
      <c r="BD22" s="405"/>
      <c r="BE22" s="405"/>
      <c r="BF22" s="405"/>
    </row>
    <row r="23" spans="1:59" ht="14.1" customHeight="1" x14ac:dyDescent="0.2">
      <c r="A23" s="94" t="s">
        <v>511</v>
      </c>
      <c r="U23" s="95"/>
      <c r="V23" s="95"/>
      <c r="W23" s="95"/>
      <c r="X23" s="95"/>
      <c r="Y23" s="95"/>
      <c r="Z23" s="95"/>
      <c r="AT23" s="404">
        <v>0</v>
      </c>
      <c r="AU23" s="405"/>
      <c r="AV23" s="405"/>
      <c r="AW23" s="404">
        <v>0</v>
      </c>
      <c r="AX23" s="405"/>
      <c r="AY23" s="405"/>
      <c r="AZ23" s="404">
        <v>0</v>
      </c>
      <c r="BA23" s="405"/>
      <c r="BB23" s="405"/>
      <c r="BC23" s="404">
        <v>3.0267983675003052E-9</v>
      </c>
      <c r="BD23" s="405"/>
      <c r="BE23" s="405"/>
      <c r="BF23" s="404">
        <v>0</v>
      </c>
    </row>
    <row r="24" spans="1:59" ht="14.1" customHeight="1" x14ac:dyDescent="0.2">
      <c r="U24" s="95"/>
      <c r="V24" s="95"/>
      <c r="W24" s="95"/>
      <c r="X24" s="95"/>
      <c r="Y24" s="95"/>
      <c r="Z24" s="95"/>
    </row>
    <row r="25" spans="1:59" ht="14.1" customHeight="1" x14ac:dyDescent="0.2">
      <c r="U25" s="95"/>
      <c r="V25" s="95"/>
      <c r="W25" s="95"/>
      <c r="X25" s="95"/>
      <c r="Y25" s="95"/>
      <c r="Z25" s="95"/>
    </row>
    <row r="26" spans="1:59" ht="14.1" customHeight="1" x14ac:dyDescent="0.2">
      <c r="U26" s="95"/>
      <c r="V26" s="95"/>
      <c r="W26" s="95"/>
      <c r="X26" s="95"/>
      <c r="Y26" s="95"/>
      <c r="Z26" s="95"/>
    </row>
    <row r="27" spans="1:59" ht="14.1" customHeight="1" x14ac:dyDescent="0.2">
      <c r="U27" s="95"/>
      <c r="V27" s="95"/>
      <c r="W27" s="95"/>
      <c r="X27" s="95"/>
      <c r="Y27" s="95"/>
      <c r="Z27" s="95"/>
    </row>
    <row r="28" spans="1:59" ht="14.1" customHeight="1" x14ac:dyDescent="0.2">
      <c r="U28" s="95"/>
      <c r="V28" s="95"/>
      <c r="W28" s="95"/>
      <c r="X28" s="95"/>
      <c r="Y28" s="95"/>
      <c r="Z28" s="95"/>
    </row>
    <row r="29" spans="1:59" ht="14.1" customHeight="1" x14ac:dyDescent="0.2">
      <c r="U29" s="95"/>
      <c r="V29" s="95"/>
      <c r="W29" s="95"/>
      <c r="X29" s="95"/>
      <c r="Y29" s="95"/>
      <c r="Z29" s="95"/>
    </row>
    <row r="30" spans="1:59" ht="14.1" customHeight="1" x14ac:dyDescent="0.2">
      <c r="U30" s="95"/>
      <c r="V30" s="95"/>
      <c r="W30" s="95"/>
      <c r="X30" s="95"/>
      <c r="Y30" s="95"/>
      <c r="Z30" s="95"/>
    </row>
    <row r="31" spans="1:59" ht="14.1" customHeight="1" x14ac:dyDescent="0.2">
      <c r="U31" s="95"/>
      <c r="V31" s="95"/>
      <c r="W31" s="95"/>
      <c r="X31" s="95"/>
      <c r="Y31" s="95"/>
      <c r="Z31" s="95"/>
    </row>
    <row r="32" spans="1:59" ht="14.1" customHeight="1" x14ac:dyDescent="0.2">
      <c r="U32" s="95"/>
      <c r="V32" s="95"/>
      <c r="W32" s="95"/>
      <c r="X32" s="95"/>
      <c r="Y32" s="95"/>
      <c r="Z32" s="95"/>
    </row>
    <row r="33" spans="21:26" ht="14.1" customHeight="1" x14ac:dyDescent="0.2">
      <c r="U33" s="95"/>
      <c r="V33" s="95"/>
      <c r="W33" s="95"/>
      <c r="X33" s="95"/>
      <c r="Y33" s="95"/>
      <c r="Z33" s="95"/>
    </row>
    <row r="34" spans="21:26" ht="14.1" customHeight="1" x14ac:dyDescent="0.2">
      <c r="U34" s="95"/>
      <c r="V34" s="95"/>
      <c r="W34" s="95"/>
      <c r="X34" s="95"/>
      <c r="Y34" s="95"/>
      <c r="Z34" s="95"/>
    </row>
    <row r="35" spans="21:26" ht="14.1" customHeight="1" x14ac:dyDescent="0.2">
      <c r="U35" s="95"/>
      <c r="V35" s="95"/>
      <c r="W35" s="95"/>
      <c r="X35" s="95"/>
      <c r="Y35" s="95"/>
      <c r="Z35" s="95"/>
    </row>
    <row r="36" spans="21:26" ht="14.1" customHeight="1" x14ac:dyDescent="0.2">
      <c r="U36" s="95"/>
      <c r="V36" s="95"/>
      <c r="W36" s="95"/>
      <c r="X36" s="95"/>
      <c r="Y36" s="95"/>
      <c r="Z36" s="95"/>
    </row>
    <row r="37" spans="21:26" ht="14.1" customHeight="1" x14ac:dyDescent="0.2">
      <c r="U37" s="95"/>
      <c r="V37" s="95"/>
      <c r="W37" s="95"/>
      <c r="X37" s="95"/>
      <c r="Y37" s="95"/>
      <c r="Z37" s="95"/>
    </row>
    <row r="38" spans="21:26" ht="14.1" customHeight="1" x14ac:dyDescent="0.2">
      <c r="U38" s="95"/>
      <c r="V38" s="95"/>
      <c r="W38" s="95"/>
      <c r="X38" s="95"/>
      <c r="Y38" s="95"/>
      <c r="Z38" s="95"/>
    </row>
    <row r="39" spans="21:26" ht="14.1" customHeight="1" x14ac:dyDescent="0.2">
      <c r="U39" s="95"/>
      <c r="V39" s="95"/>
      <c r="W39" s="95"/>
      <c r="X39" s="95"/>
      <c r="Y39" s="95"/>
      <c r="Z39" s="95"/>
    </row>
    <row r="40" spans="21:26" ht="14.1" customHeight="1" x14ac:dyDescent="0.2">
      <c r="U40" s="95"/>
      <c r="V40" s="95"/>
      <c r="W40" s="95"/>
      <c r="X40" s="95"/>
      <c r="Y40" s="95"/>
      <c r="Z40" s="95"/>
    </row>
    <row r="41" spans="21:26" ht="14.1" customHeight="1" x14ac:dyDescent="0.2">
      <c r="U41" s="95"/>
      <c r="V41" s="95"/>
      <c r="W41" s="95"/>
      <c r="X41" s="95"/>
      <c r="Y41" s="95"/>
      <c r="Z41" s="95"/>
    </row>
    <row r="42" spans="21:26" ht="14.1" customHeight="1" x14ac:dyDescent="0.2">
      <c r="U42" s="95"/>
      <c r="V42" s="95"/>
      <c r="W42" s="95"/>
      <c r="X42" s="95"/>
      <c r="Y42" s="95"/>
      <c r="Z42" s="95"/>
    </row>
    <row r="43" spans="21:26" ht="14.1" customHeight="1" x14ac:dyDescent="0.2">
      <c r="U43" s="95"/>
      <c r="V43" s="95"/>
      <c r="W43" s="95"/>
      <c r="X43" s="95"/>
      <c r="Y43" s="95"/>
      <c r="Z43" s="95"/>
    </row>
    <row r="44" spans="21:26" ht="14.1" customHeight="1" x14ac:dyDescent="0.2">
      <c r="U44" s="95"/>
      <c r="V44" s="95"/>
      <c r="W44" s="95"/>
      <c r="X44" s="95"/>
      <c r="Y44" s="95"/>
      <c r="Z44" s="95"/>
    </row>
    <row r="45" spans="21:26" ht="14.1" customHeight="1" x14ac:dyDescent="0.2">
      <c r="U45" s="95"/>
      <c r="V45" s="95"/>
      <c r="W45" s="95"/>
      <c r="X45" s="95"/>
      <c r="Y45" s="95"/>
      <c r="Z45" s="95"/>
    </row>
    <row r="46" spans="21:26" ht="14.1" customHeight="1" x14ac:dyDescent="0.2">
      <c r="U46" s="95"/>
      <c r="V46" s="95"/>
      <c r="W46" s="95"/>
      <c r="X46" s="95"/>
      <c r="Y46" s="95"/>
      <c r="Z46" s="95"/>
    </row>
    <row r="47" spans="21:26" ht="14.1" customHeight="1" x14ac:dyDescent="0.2">
      <c r="U47" s="95"/>
      <c r="V47" s="95"/>
      <c r="W47" s="95"/>
      <c r="X47" s="95"/>
      <c r="Y47" s="95"/>
      <c r="Z47" s="95"/>
    </row>
    <row r="48" spans="21:26" ht="14.1" customHeight="1" x14ac:dyDescent="0.2">
      <c r="U48" s="95"/>
      <c r="V48" s="95"/>
      <c r="W48" s="95"/>
      <c r="X48" s="95"/>
      <c r="Y48" s="95"/>
      <c r="Z48" s="95"/>
    </row>
    <row r="49" spans="21:26" ht="14.1" customHeight="1" x14ac:dyDescent="0.2">
      <c r="U49" s="95"/>
      <c r="V49" s="95"/>
      <c r="W49" s="95"/>
      <c r="X49" s="95"/>
      <c r="Y49" s="95"/>
      <c r="Z49" s="95"/>
    </row>
    <row r="50" spans="21:26" ht="14.1" customHeight="1" x14ac:dyDescent="0.2">
      <c r="U50" s="95"/>
      <c r="V50" s="95"/>
      <c r="W50" s="95"/>
      <c r="X50" s="95"/>
      <c r="Y50" s="95"/>
      <c r="Z50" s="95"/>
    </row>
    <row r="51" spans="21:26" ht="14.1" customHeight="1" x14ac:dyDescent="0.2">
      <c r="U51" s="95"/>
      <c r="V51" s="95"/>
      <c r="W51" s="95"/>
      <c r="X51" s="95"/>
      <c r="Y51" s="95"/>
      <c r="Z51" s="95"/>
    </row>
    <row r="52" spans="21:26" ht="14.1" customHeight="1" x14ac:dyDescent="0.2">
      <c r="U52" s="95"/>
      <c r="V52" s="95"/>
      <c r="W52" s="95"/>
      <c r="X52" s="95"/>
      <c r="Y52" s="95"/>
      <c r="Z52" s="95"/>
    </row>
    <row r="53" spans="21:26" ht="14.1" customHeight="1" x14ac:dyDescent="0.2">
      <c r="U53" s="95"/>
      <c r="V53" s="95"/>
      <c r="W53" s="95"/>
      <c r="X53" s="95"/>
      <c r="Y53" s="95"/>
      <c r="Z53" s="95"/>
    </row>
    <row r="54" spans="21:26" ht="14.1" customHeight="1" x14ac:dyDescent="0.2">
      <c r="U54" s="95"/>
      <c r="V54" s="95"/>
      <c r="W54" s="95"/>
      <c r="X54" s="95"/>
      <c r="Y54" s="95"/>
      <c r="Z54" s="95"/>
    </row>
    <row r="55" spans="21:26" ht="14.1" customHeight="1" x14ac:dyDescent="0.2">
      <c r="U55" s="95"/>
      <c r="V55" s="95"/>
      <c r="W55" s="95"/>
      <c r="X55" s="95"/>
      <c r="Y55" s="95"/>
      <c r="Z55" s="95"/>
    </row>
    <row r="56" spans="21:26" ht="14.1" customHeight="1" x14ac:dyDescent="0.2">
      <c r="U56" s="95"/>
      <c r="V56" s="95"/>
      <c r="W56" s="95"/>
      <c r="X56" s="95"/>
      <c r="Y56" s="95"/>
      <c r="Z56" s="95"/>
    </row>
    <row r="57" spans="21:26" ht="14.1" customHeight="1" x14ac:dyDescent="0.2">
      <c r="U57" s="95"/>
      <c r="V57" s="95"/>
      <c r="W57" s="95"/>
      <c r="X57" s="95"/>
      <c r="Y57" s="95"/>
      <c r="Z57" s="95"/>
    </row>
    <row r="58" spans="21:26" ht="14.1" customHeight="1" x14ac:dyDescent="0.2">
      <c r="U58" s="95"/>
      <c r="V58" s="95"/>
      <c r="W58" s="95"/>
      <c r="X58" s="95"/>
      <c r="Y58" s="95"/>
      <c r="Z58" s="95"/>
    </row>
    <row r="59" spans="21:26" ht="14.1" customHeight="1" x14ac:dyDescent="0.2">
      <c r="U59" s="95"/>
      <c r="V59" s="95"/>
      <c r="W59" s="95"/>
      <c r="X59" s="95"/>
      <c r="Y59" s="95"/>
      <c r="Z59" s="95"/>
    </row>
    <row r="60" spans="21:26" ht="14.1" customHeight="1" x14ac:dyDescent="0.2">
      <c r="U60" s="95"/>
      <c r="V60" s="95"/>
      <c r="W60" s="95"/>
      <c r="X60" s="95"/>
      <c r="Y60" s="95"/>
      <c r="Z60" s="95"/>
    </row>
    <row r="61" spans="21:26" ht="14.1" customHeight="1" x14ac:dyDescent="0.2">
      <c r="U61" s="95"/>
      <c r="V61" s="95"/>
      <c r="W61" s="95"/>
      <c r="X61" s="95"/>
      <c r="Y61" s="95"/>
      <c r="Z61" s="95"/>
    </row>
    <row r="62" spans="21:26" ht="14.1" customHeight="1" x14ac:dyDescent="0.2">
      <c r="U62" s="95"/>
      <c r="V62" s="95"/>
      <c r="W62" s="95"/>
      <c r="X62" s="95"/>
      <c r="Y62" s="95"/>
      <c r="Z62" s="95"/>
    </row>
    <row r="63" spans="21:26" ht="14.1" customHeight="1" x14ac:dyDescent="0.2">
      <c r="U63" s="95"/>
      <c r="V63" s="95"/>
      <c r="W63" s="95"/>
      <c r="X63" s="95"/>
      <c r="Y63" s="95"/>
      <c r="Z63" s="95"/>
    </row>
    <row r="64" spans="21:26" ht="14.1" customHeight="1" x14ac:dyDescent="0.2">
      <c r="U64" s="95"/>
      <c r="V64" s="95"/>
      <c r="W64" s="95"/>
      <c r="X64" s="95"/>
      <c r="Y64" s="95"/>
      <c r="Z64" s="95"/>
    </row>
    <row r="65" spans="21:26" ht="14.1" customHeight="1" x14ac:dyDescent="0.2">
      <c r="U65" s="95"/>
      <c r="V65" s="95"/>
      <c r="W65" s="95"/>
      <c r="X65" s="95"/>
      <c r="Y65" s="95"/>
      <c r="Z65" s="95"/>
    </row>
    <row r="66" spans="21:26" ht="14.1" customHeight="1" x14ac:dyDescent="0.2">
      <c r="U66" s="95"/>
      <c r="V66" s="95"/>
      <c r="W66" s="95"/>
      <c r="X66" s="95"/>
      <c r="Y66" s="95"/>
      <c r="Z66" s="95"/>
    </row>
    <row r="67" spans="21:26" ht="14.1" customHeight="1" x14ac:dyDescent="0.2">
      <c r="U67" s="95"/>
      <c r="V67" s="95"/>
      <c r="W67" s="95"/>
      <c r="X67" s="95"/>
      <c r="Y67" s="95"/>
      <c r="Z67" s="95"/>
    </row>
    <row r="68" spans="21:26" ht="14.1" customHeight="1" x14ac:dyDescent="0.2">
      <c r="U68" s="95"/>
      <c r="V68" s="95"/>
      <c r="W68" s="95"/>
      <c r="X68" s="95"/>
      <c r="Y68" s="95"/>
      <c r="Z68" s="95"/>
    </row>
    <row r="69" spans="21:26" ht="14.1" customHeight="1" x14ac:dyDescent="0.2">
      <c r="U69" s="95"/>
      <c r="V69" s="95"/>
      <c r="W69" s="95"/>
      <c r="X69" s="95"/>
      <c r="Y69" s="95"/>
      <c r="Z69" s="95"/>
    </row>
    <row r="70" spans="21:26" ht="14.1" customHeight="1" x14ac:dyDescent="0.2">
      <c r="U70" s="95"/>
      <c r="V70" s="95"/>
      <c r="W70" s="95"/>
      <c r="X70" s="95"/>
      <c r="Y70" s="95"/>
      <c r="Z70" s="95"/>
    </row>
    <row r="71" spans="21:26" ht="14.1" customHeight="1" x14ac:dyDescent="0.2">
      <c r="U71" s="95"/>
      <c r="V71" s="95"/>
      <c r="W71" s="95"/>
      <c r="X71" s="95"/>
      <c r="Y71" s="95"/>
      <c r="Z71" s="95"/>
    </row>
    <row r="72" spans="21:26" ht="14.1" customHeight="1" x14ac:dyDescent="0.2">
      <c r="U72" s="95"/>
      <c r="V72" s="95"/>
      <c r="W72" s="95"/>
      <c r="X72" s="95"/>
      <c r="Y72" s="95"/>
      <c r="Z72" s="95"/>
    </row>
    <row r="73" spans="21:26" ht="14.1" customHeight="1" x14ac:dyDescent="0.2">
      <c r="U73" s="95"/>
      <c r="V73" s="95"/>
      <c r="W73" s="95"/>
      <c r="X73" s="95"/>
      <c r="Y73" s="95"/>
      <c r="Z73" s="95"/>
    </row>
    <row r="74" spans="21:26" ht="14.1" customHeight="1" x14ac:dyDescent="0.2">
      <c r="U74" s="95"/>
      <c r="V74" s="95"/>
      <c r="W74" s="95"/>
      <c r="X74" s="95"/>
      <c r="Y74" s="95"/>
      <c r="Z74" s="95"/>
    </row>
    <row r="75" spans="21:26" ht="14.1" customHeight="1" x14ac:dyDescent="0.2">
      <c r="U75" s="95"/>
      <c r="V75" s="95"/>
      <c r="W75" s="95"/>
      <c r="X75" s="95"/>
      <c r="Y75" s="95"/>
      <c r="Z75" s="95"/>
    </row>
    <row r="76" spans="21:26" ht="14.1" customHeight="1" x14ac:dyDescent="0.2">
      <c r="U76" s="95"/>
      <c r="V76" s="95"/>
      <c r="W76" s="95"/>
      <c r="X76" s="95"/>
      <c r="Y76" s="95"/>
      <c r="Z76" s="95"/>
    </row>
    <row r="77" spans="21:26" ht="14.1" customHeight="1" x14ac:dyDescent="0.2">
      <c r="U77" s="95"/>
      <c r="V77" s="95"/>
      <c r="W77" s="95"/>
      <c r="X77" s="95"/>
      <c r="Y77" s="95"/>
      <c r="Z77" s="95"/>
    </row>
    <row r="78" spans="21:26" ht="14.1" customHeight="1" x14ac:dyDescent="0.2">
      <c r="U78" s="95"/>
      <c r="V78" s="95"/>
      <c r="W78" s="95"/>
      <c r="X78" s="95"/>
      <c r="Y78" s="95"/>
      <c r="Z78" s="95"/>
    </row>
    <row r="79" spans="21:26" ht="14.1" customHeight="1" x14ac:dyDescent="0.2">
      <c r="U79" s="95"/>
      <c r="V79" s="95"/>
      <c r="W79" s="95"/>
      <c r="X79" s="95"/>
      <c r="Y79" s="95"/>
      <c r="Z79" s="95"/>
    </row>
    <row r="80" spans="21:26" ht="14.1" customHeight="1" x14ac:dyDescent="0.2">
      <c r="U80" s="95"/>
      <c r="V80" s="95"/>
      <c r="W80" s="95"/>
      <c r="X80" s="95"/>
      <c r="Y80" s="95"/>
      <c r="Z80" s="95"/>
    </row>
    <row r="81" spans="21:26" ht="14.1" customHeight="1" x14ac:dyDescent="0.2">
      <c r="U81" s="95"/>
      <c r="V81" s="95"/>
      <c r="W81" s="95"/>
      <c r="X81" s="95"/>
      <c r="Y81" s="95"/>
      <c r="Z81" s="95"/>
    </row>
    <row r="82" spans="21:26" ht="14.1" customHeight="1" x14ac:dyDescent="0.2">
      <c r="U82" s="95"/>
      <c r="V82" s="95"/>
      <c r="W82" s="95"/>
      <c r="X82" s="95"/>
      <c r="Y82" s="95"/>
      <c r="Z82" s="95"/>
    </row>
    <row r="83" spans="21:26" ht="14.1" customHeight="1" x14ac:dyDescent="0.2">
      <c r="U83" s="95"/>
      <c r="V83" s="95"/>
      <c r="W83" s="95"/>
      <c r="X83" s="95"/>
      <c r="Y83" s="95"/>
      <c r="Z83" s="95"/>
    </row>
    <row r="84" spans="21:26" ht="14.1" customHeight="1" x14ac:dyDescent="0.2">
      <c r="U84" s="95"/>
      <c r="V84" s="95"/>
      <c r="W84" s="95"/>
      <c r="X84" s="95"/>
      <c r="Y84" s="95"/>
      <c r="Z84" s="95"/>
    </row>
    <row r="85" spans="21:26" ht="14.1" customHeight="1" x14ac:dyDescent="0.2">
      <c r="U85" s="95"/>
      <c r="V85" s="95"/>
      <c r="W85" s="95"/>
      <c r="X85" s="95"/>
      <c r="Y85" s="95"/>
      <c r="Z85" s="95"/>
    </row>
    <row r="86" spans="21:26" ht="14.1" customHeight="1" x14ac:dyDescent="0.2">
      <c r="U86" s="95"/>
      <c r="V86" s="95"/>
      <c r="W86" s="95"/>
      <c r="X86" s="95"/>
      <c r="Y86" s="95"/>
      <c r="Z86" s="95"/>
    </row>
    <row r="87" spans="21:26" ht="14.1" customHeight="1" x14ac:dyDescent="0.2">
      <c r="U87" s="95"/>
      <c r="V87" s="95"/>
      <c r="W87" s="95"/>
      <c r="X87" s="95"/>
      <c r="Y87" s="95"/>
      <c r="Z87" s="95"/>
    </row>
    <row r="88" spans="21:26" ht="14.1" customHeight="1" x14ac:dyDescent="0.2">
      <c r="U88" s="95"/>
      <c r="V88" s="95"/>
      <c r="W88" s="95"/>
      <c r="X88" s="95"/>
      <c r="Y88" s="95"/>
      <c r="Z88" s="95"/>
    </row>
    <row r="89" spans="21:26" ht="14.1" customHeight="1" x14ac:dyDescent="0.2">
      <c r="U89" s="95"/>
      <c r="V89" s="95"/>
      <c r="W89" s="95"/>
      <c r="X89" s="95"/>
      <c r="Y89" s="95"/>
      <c r="Z89" s="95"/>
    </row>
    <row r="90" spans="21:26" ht="14.1" customHeight="1" x14ac:dyDescent="0.2">
      <c r="U90" s="95"/>
      <c r="V90" s="95"/>
      <c r="W90" s="95"/>
      <c r="X90" s="95"/>
      <c r="Y90" s="95"/>
      <c r="Z90" s="95"/>
    </row>
    <row r="91" spans="21:26" ht="14.1" customHeight="1" x14ac:dyDescent="0.2">
      <c r="U91" s="95"/>
      <c r="V91" s="95"/>
      <c r="W91" s="95"/>
      <c r="X91" s="95"/>
      <c r="Y91" s="95"/>
      <c r="Z91" s="95"/>
    </row>
    <row r="92" spans="21:26" ht="14.1" customHeight="1" x14ac:dyDescent="0.2">
      <c r="U92" s="95"/>
      <c r="V92" s="95"/>
      <c r="W92" s="95"/>
      <c r="X92" s="95"/>
      <c r="Y92" s="95"/>
      <c r="Z92" s="95"/>
    </row>
    <row r="93" spans="21:26" ht="14.1" customHeight="1" x14ac:dyDescent="0.2">
      <c r="U93" s="95"/>
      <c r="V93" s="95"/>
      <c r="W93" s="95"/>
      <c r="X93" s="95"/>
      <c r="Y93" s="95"/>
      <c r="Z93" s="95"/>
    </row>
    <row r="94" spans="21:26" ht="14.1" customHeight="1" x14ac:dyDescent="0.2">
      <c r="U94" s="95"/>
      <c r="V94" s="95"/>
      <c r="W94" s="95"/>
      <c r="X94" s="95"/>
      <c r="Y94" s="95"/>
      <c r="Z94" s="95"/>
    </row>
    <row r="95" spans="21:26" ht="14.1" customHeight="1" x14ac:dyDescent="0.2">
      <c r="U95" s="95"/>
      <c r="V95" s="95"/>
      <c r="W95" s="95"/>
      <c r="X95" s="95"/>
      <c r="Y95" s="95"/>
      <c r="Z95" s="95"/>
    </row>
    <row r="96" spans="21:26" ht="14.1" customHeight="1" x14ac:dyDescent="0.2">
      <c r="U96" s="95"/>
      <c r="V96" s="95"/>
      <c r="W96" s="95"/>
      <c r="X96" s="95"/>
      <c r="Y96" s="95"/>
      <c r="Z96" s="95"/>
    </row>
    <row r="97" spans="21:26" ht="14.1" customHeight="1" x14ac:dyDescent="0.2">
      <c r="U97" s="95"/>
      <c r="V97" s="95"/>
      <c r="W97" s="95"/>
      <c r="X97" s="95"/>
      <c r="Y97" s="95"/>
      <c r="Z97" s="95"/>
    </row>
    <row r="98" spans="21:26" ht="14.1" customHeight="1" x14ac:dyDescent="0.2">
      <c r="U98" s="95"/>
      <c r="V98" s="95"/>
      <c r="W98" s="95"/>
      <c r="X98" s="95"/>
      <c r="Y98" s="95"/>
      <c r="Z98" s="95"/>
    </row>
    <row r="99" spans="21:26" ht="14.1" customHeight="1" x14ac:dyDescent="0.2">
      <c r="U99" s="95"/>
      <c r="V99" s="95"/>
      <c r="W99" s="95"/>
      <c r="X99" s="95"/>
      <c r="Y99" s="95"/>
      <c r="Z99" s="95"/>
    </row>
    <row r="100" spans="21:26" ht="14.1" customHeight="1" x14ac:dyDescent="0.2">
      <c r="U100" s="95"/>
      <c r="V100" s="95"/>
      <c r="W100" s="95"/>
      <c r="X100" s="95"/>
      <c r="Y100" s="95"/>
      <c r="Z100" s="95"/>
    </row>
    <row r="101" spans="21:26" ht="14.1" customHeight="1" x14ac:dyDescent="0.2">
      <c r="U101" s="95"/>
      <c r="V101" s="95"/>
      <c r="W101" s="95"/>
      <c r="X101" s="95"/>
      <c r="Y101" s="95"/>
      <c r="Z101" s="95"/>
    </row>
    <row r="102" spans="21:26" ht="14.1" customHeight="1" x14ac:dyDescent="0.2">
      <c r="U102" s="95"/>
      <c r="V102" s="95"/>
      <c r="W102" s="95"/>
      <c r="X102" s="95"/>
      <c r="Y102" s="95"/>
      <c r="Z102" s="95"/>
    </row>
    <row r="103" spans="21:26" ht="14.1" customHeight="1" x14ac:dyDescent="0.2">
      <c r="U103" s="95"/>
      <c r="V103" s="95"/>
      <c r="W103" s="95"/>
      <c r="X103" s="95"/>
      <c r="Y103" s="95"/>
      <c r="Z103" s="95"/>
    </row>
    <row r="104" spans="21:26" ht="14.1" customHeight="1" x14ac:dyDescent="0.2">
      <c r="U104" s="95"/>
      <c r="V104" s="95"/>
      <c r="W104" s="95"/>
      <c r="X104" s="95"/>
      <c r="Y104" s="95"/>
      <c r="Z104" s="95"/>
    </row>
    <row r="105" spans="21:26" ht="14.1" customHeight="1" x14ac:dyDescent="0.2">
      <c r="U105" s="95"/>
      <c r="V105" s="95"/>
      <c r="W105" s="95"/>
      <c r="X105" s="95"/>
      <c r="Y105" s="95"/>
      <c r="Z105" s="95"/>
    </row>
    <row r="106" spans="21:26" ht="14.1" customHeight="1" x14ac:dyDescent="0.2">
      <c r="U106" s="95"/>
      <c r="V106" s="95"/>
      <c r="W106" s="95"/>
      <c r="X106" s="95"/>
      <c r="Y106" s="95"/>
      <c r="Z106" s="95"/>
    </row>
    <row r="107" spans="21:26" ht="14.1" customHeight="1" x14ac:dyDescent="0.2">
      <c r="U107" s="95"/>
      <c r="V107" s="95"/>
      <c r="W107" s="95"/>
      <c r="X107" s="95"/>
      <c r="Y107" s="95"/>
      <c r="Z107" s="95"/>
    </row>
    <row r="108" spans="21:26" ht="14.1" customHeight="1" x14ac:dyDescent="0.2">
      <c r="U108" s="95"/>
      <c r="V108" s="95"/>
      <c r="W108" s="95"/>
      <c r="X108" s="95"/>
      <c r="Y108" s="95"/>
      <c r="Z108" s="95"/>
    </row>
    <row r="109" spans="21:26" ht="14.1" customHeight="1" x14ac:dyDescent="0.2">
      <c r="U109" s="95"/>
      <c r="V109" s="95"/>
      <c r="W109" s="95"/>
      <c r="X109" s="95"/>
      <c r="Y109" s="95"/>
      <c r="Z109" s="95"/>
    </row>
    <row r="110" spans="21:26" ht="14.1" customHeight="1" x14ac:dyDescent="0.2">
      <c r="U110" s="95"/>
      <c r="V110" s="95"/>
      <c r="W110" s="95"/>
      <c r="X110" s="95"/>
      <c r="Y110" s="95"/>
      <c r="Z110" s="95"/>
    </row>
    <row r="111" spans="21:26" ht="14.1" customHeight="1" x14ac:dyDescent="0.2">
      <c r="U111" s="95"/>
      <c r="V111" s="95"/>
      <c r="W111" s="95"/>
      <c r="X111" s="95"/>
      <c r="Y111" s="95"/>
      <c r="Z111" s="95"/>
    </row>
    <row r="112" spans="21:26" ht="14.1" customHeight="1" x14ac:dyDescent="0.2">
      <c r="U112" s="95"/>
      <c r="V112" s="95"/>
      <c r="W112" s="95"/>
      <c r="X112" s="95"/>
      <c r="Y112" s="95"/>
      <c r="Z112" s="95"/>
    </row>
    <row r="113" spans="21:26" ht="14.1" customHeight="1" x14ac:dyDescent="0.2">
      <c r="U113" s="95"/>
      <c r="V113" s="95"/>
      <c r="W113" s="95"/>
      <c r="X113" s="95"/>
      <c r="Y113" s="95"/>
      <c r="Z113" s="95"/>
    </row>
    <row r="114" spans="21:26" ht="14.1" customHeight="1" x14ac:dyDescent="0.2">
      <c r="U114" s="95"/>
      <c r="V114" s="95"/>
      <c r="W114" s="95"/>
      <c r="X114" s="95"/>
      <c r="Y114" s="95"/>
      <c r="Z114" s="95"/>
    </row>
    <row r="115" spans="21:26" ht="14.1" customHeight="1" x14ac:dyDescent="0.2">
      <c r="U115" s="95"/>
      <c r="V115" s="95"/>
      <c r="W115" s="95"/>
      <c r="X115" s="95"/>
      <c r="Y115" s="95"/>
      <c r="Z115" s="95"/>
    </row>
    <row r="116" spans="21:26" ht="14.1" customHeight="1" x14ac:dyDescent="0.2">
      <c r="U116" s="95"/>
      <c r="V116" s="95"/>
      <c r="W116" s="95"/>
      <c r="X116" s="95"/>
      <c r="Y116" s="95"/>
      <c r="Z116" s="95"/>
    </row>
    <row r="117" spans="21:26" ht="14.1" customHeight="1" x14ac:dyDescent="0.2">
      <c r="U117" s="95"/>
      <c r="V117" s="95"/>
      <c r="W117" s="95"/>
      <c r="X117" s="95"/>
      <c r="Y117" s="95"/>
      <c r="Z117" s="95"/>
    </row>
    <row r="118" spans="21:26" ht="14.1" customHeight="1" x14ac:dyDescent="0.2">
      <c r="U118" s="95"/>
      <c r="V118" s="95"/>
      <c r="W118" s="95"/>
      <c r="X118" s="95"/>
      <c r="Y118" s="95"/>
      <c r="Z118" s="95"/>
    </row>
    <row r="119" spans="21:26" ht="14.1" customHeight="1" x14ac:dyDescent="0.2">
      <c r="U119" s="95"/>
      <c r="V119" s="95"/>
      <c r="W119" s="95"/>
      <c r="X119" s="95"/>
      <c r="Y119" s="95"/>
      <c r="Z119" s="95"/>
    </row>
    <row r="120" spans="21:26" ht="14.1" customHeight="1" x14ac:dyDescent="0.2">
      <c r="U120" s="95"/>
      <c r="V120" s="95"/>
      <c r="W120" s="95"/>
      <c r="X120" s="95"/>
      <c r="Y120" s="95"/>
      <c r="Z120" s="95"/>
    </row>
    <row r="121" spans="21:26" ht="14.1" customHeight="1" x14ac:dyDescent="0.2">
      <c r="U121" s="95"/>
      <c r="V121" s="95"/>
      <c r="W121" s="95"/>
      <c r="X121" s="95"/>
      <c r="Y121" s="95"/>
      <c r="Z121" s="95"/>
    </row>
    <row r="122" spans="21:26" ht="14.1" customHeight="1" x14ac:dyDescent="0.2">
      <c r="U122" s="95"/>
      <c r="V122" s="95"/>
      <c r="W122" s="95"/>
      <c r="X122" s="95"/>
      <c r="Y122" s="95"/>
      <c r="Z122" s="95"/>
    </row>
    <row r="123" spans="21:26" ht="14.1" customHeight="1" x14ac:dyDescent="0.2">
      <c r="U123" s="95"/>
      <c r="V123" s="95"/>
      <c r="W123" s="95"/>
      <c r="X123" s="95"/>
      <c r="Y123" s="95"/>
      <c r="Z123" s="95"/>
    </row>
    <row r="124" spans="21:26" ht="14.1" customHeight="1" x14ac:dyDescent="0.2">
      <c r="U124" s="95"/>
      <c r="V124" s="95"/>
      <c r="W124" s="95"/>
      <c r="X124" s="95"/>
      <c r="Y124" s="95"/>
      <c r="Z124" s="95"/>
    </row>
    <row r="125" spans="21:26" ht="14.1" customHeight="1" x14ac:dyDescent="0.2">
      <c r="U125" s="95"/>
      <c r="V125" s="95"/>
      <c r="W125" s="95"/>
      <c r="X125" s="95"/>
      <c r="Y125" s="95"/>
      <c r="Z125" s="95"/>
    </row>
    <row r="126" spans="21:26" ht="14.1" customHeight="1" x14ac:dyDescent="0.2">
      <c r="U126" s="95"/>
      <c r="V126" s="95"/>
      <c r="W126" s="95"/>
      <c r="X126" s="95"/>
      <c r="Y126" s="95"/>
      <c r="Z126" s="95"/>
    </row>
    <row r="127" spans="21:26" ht="14.1" customHeight="1" x14ac:dyDescent="0.2">
      <c r="U127" s="95"/>
      <c r="V127" s="95"/>
      <c r="W127" s="95"/>
      <c r="X127" s="95"/>
      <c r="Y127" s="95"/>
      <c r="Z127" s="95"/>
    </row>
    <row r="128" spans="21:26" ht="14.1" customHeight="1" x14ac:dyDescent="0.2">
      <c r="U128" s="95"/>
      <c r="V128" s="95"/>
      <c r="W128" s="95"/>
      <c r="X128" s="95"/>
      <c r="Y128" s="95"/>
      <c r="Z128" s="95"/>
    </row>
    <row r="129" spans="21:26" ht="14.1" customHeight="1" x14ac:dyDescent="0.2">
      <c r="U129" s="95"/>
      <c r="V129" s="95"/>
      <c r="W129" s="95"/>
      <c r="X129" s="95"/>
      <c r="Y129" s="95"/>
      <c r="Z129" s="95"/>
    </row>
    <row r="130" spans="21:26" ht="14.1" customHeight="1" x14ac:dyDescent="0.2">
      <c r="U130" s="95"/>
      <c r="V130" s="95"/>
      <c r="W130" s="95"/>
      <c r="X130" s="95"/>
      <c r="Y130" s="95"/>
      <c r="Z130" s="95"/>
    </row>
    <row r="131" spans="21:26" ht="14.1" customHeight="1" x14ac:dyDescent="0.2">
      <c r="U131" s="95"/>
      <c r="V131" s="95"/>
      <c r="W131" s="95"/>
      <c r="X131" s="95"/>
      <c r="Y131" s="95"/>
      <c r="Z131" s="95"/>
    </row>
    <row r="132" spans="21:26" ht="14.1" customHeight="1" x14ac:dyDescent="0.2">
      <c r="U132" s="95"/>
      <c r="V132" s="95"/>
      <c r="W132" s="95"/>
      <c r="X132" s="95"/>
      <c r="Y132" s="95"/>
      <c r="Z132" s="95"/>
    </row>
    <row r="133" spans="21:26" ht="14.1" customHeight="1" x14ac:dyDescent="0.2">
      <c r="U133" s="95"/>
      <c r="V133" s="95"/>
      <c r="W133" s="95"/>
      <c r="X133" s="95"/>
      <c r="Y133" s="95"/>
      <c r="Z133" s="95"/>
    </row>
    <row r="134" spans="21:26" ht="14.1" customHeight="1" x14ac:dyDescent="0.2">
      <c r="U134" s="95"/>
      <c r="V134" s="95"/>
      <c r="W134" s="95"/>
      <c r="X134" s="95"/>
      <c r="Y134" s="95"/>
      <c r="Z134" s="95"/>
    </row>
    <row r="135" spans="21:26" ht="14.1" customHeight="1" x14ac:dyDescent="0.2">
      <c r="U135" s="95"/>
      <c r="V135" s="95"/>
      <c r="W135" s="95"/>
      <c r="X135" s="95"/>
      <c r="Y135" s="95"/>
      <c r="Z135" s="95"/>
    </row>
    <row r="136" spans="21:26" ht="14.1" customHeight="1" x14ac:dyDescent="0.2">
      <c r="U136" s="95"/>
      <c r="V136" s="95"/>
      <c r="W136" s="95"/>
      <c r="X136" s="95"/>
      <c r="Y136" s="95"/>
      <c r="Z136" s="95"/>
    </row>
    <row r="137" spans="21:26" ht="14.1" customHeight="1" x14ac:dyDescent="0.2">
      <c r="U137" s="95"/>
      <c r="V137" s="95"/>
      <c r="W137" s="95"/>
      <c r="X137" s="95"/>
      <c r="Y137" s="95"/>
      <c r="Z137" s="95"/>
    </row>
    <row r="138" spans="21:26" ht="14.1" customHeight="1" x14ac:dyDescent="0.2">
      <c r="U138" s="95"/>
      <c r="V138" s="95"/>
      <c r="W138" s="95"/>
      <c r="X138" s="95"/>
      <c r="Y138" s="95"/>
      <c r="Z138" s="95"/>
    </row>
    <row r="139" spans="21:26" ht="14.1" customHeight="1" x14ac:dyDescent="0.2">
      <c r="U139" s="95"/>
      <c r="V139" s="95"/>
      <c r="W139" s="95"/>
      <c r="X139" s="95"/>
      <c r="Y139" s="95"/>
      <c r="Z139" s="95"/>
    </row>
    <row r="140" spans="21:26" ht="14.1" customHeight="1" x14ac:dyDescent="0.2">
      <c r="U140" s="95"/>
      <c r="V140" s="95"/>
      <c r="W140" s="95"/>
      <c r="X140" s="95"/>
      <c r="Y140" s="95"/>
      <c r="Z140" s="95"/>
    </row>
    <row r="141" spans="21:26" ht="14.1" customHeight="1" x14ac:dyDescent="0.2">
      <c r="U141" s="95"/>
      <c r="V141" s="95"/>
      <c r="W141" s="95"/>
      <c r="X141" s="95"/>
      <c r="Y141" s="95"/>
      <c r="Z141" s="95"/>
    </row>
    <row r="142" spans="21:26" ht="14.1" customHeight="1" x14ac:dyDescent="0.2">
      <c r="U142" s="95"/>
      <c r="V142" s="95"/>
      <c r="W142" s="95"/>
      <c r="X142" s="95"/>
      <c r="Y142" s="95"/>
      <c r="Z142" s="95"/>
    </row>
    <row r="143" spans="21:26" ht="14.1" customHeight="1" x14ac:dyDescent="0.2">
      <c r="U143" s="95"/>
      <c r="V143" s="95"/>
      <c r="W143" s="95"/>
      <c r="X143" s="95"/>
      <c r="Y143" s="95"/>
      <c r="Z143" s="95"/>
    </row>
    <row r="144" spans="21:26" ht="14.1" customHeight="1" x14ac:dyDescent="0.2">
      <c r="U144" s="95"/>
      <c r="V144" s="95"/>
      <c r="W144" s="95"/>
      <c r="X144" s="95"/>
      <c r="Y144" s="95"/>
      <c r="Z144" s="95"/>
    </row>
    <row r="145" spans="21:26" ht="14.1" customHeight="1" x14ac:dyDescent="0.2">
      <c r="U145" s="95"/>
      <c r="V145" s="95"/>
      <c r="W145" s="95"/>
      <c r="X145" s="95"/>
      <c r="Y145" s="95"/>
      <c r="Z145" s="95"/>
    </row>
    <row r="146" spans="21:26" ht="14.1" customHeight="1" x14ac:dyDescent="0.2">
      <c r="U146" s="95"/>
      <c r="V146" s="95"/>
      <c r="W146" s="95"/>
      <c r="X146" s="95"/>
      <c r="Y146" s="95"/>
      <c r="Z146" s="95"/>
    </row>
    <row r="147" spans="21:26" ht="14.1" customHeight="1" x14ac:dyDescent="0.2">
      <c r="U147" s="95"/>
      <c r="V147" s="95"/>
      <c r="W147" s="95"/>
      <c r="X147" s="95"/>
      <c r="Y147" s="95"/>
      <c r="Z147" s="95"/>
    </row>
    <row r="148" spans="21:26" ht="14.1" customHeight="1" x14ac:dyDescent="0.2">
      <c r="U148" s="95"/>
      <c r="V148" s="95"/>
      <c r="W148" s="95"/>
      <c r="X148" s="95"/>
      <c r="Y148" s="95"/>
      <c r="Z148" s="95"/>
    </row>
    <row r="149" spans="21:26" ht="14.1" customHeight="1" x14ac:dyDescent="0.2">
      <c r="U149" s="95"/>
      <c r="V149" s="95"/>
      <c r="W149" s="95"/>
      <c r="X149" s="95"/>
      <c r="Y149" s="95"/>
      <c r="Z149" s="95"/>
    </row>
    <row r="150" spans="21:26" ht="14.1" customHeight="1" x14ac:dyDescent="0.2">
      <c r="U150" s="95"/>
      <c r="V150" s="95"/>
      <c r="W150" s="95"/>
      <c r="X150" s="95"/>
      <c r="Y150" s="95"/>
      <c r="Z150" s="95"/>
    </row>
    <row r="151" spans="21:26" ht="14.1" customHeight="1" x14ac:dyDescent="0.2">
      <c r="U151" s="95"/>
      <c r="V151" s="95"/>
      <c r="W151" s="95"/>
      <c r="X151" s="95"/>
      <c r="Y151" s="95"/>
      <c r="Z151" s="95"/>
    </row>
    <row r="152" spans="21:26" ht="14.1" customHeight="1" x14ac:dyDescent="0.2">
      <c r="U152" s="95"/>
      <c r="V152" s="95"/>
      <c r="W152" s="95"/>
      <c r="X152" s="95"/>
      <c r="Y152" s="95"/>
      <c r="Z152" s="95"/>
    </row>
    <row r="153" spans="21:26" ht="14.1" customHeight="1" x14ac:dyDescent="0.2">
      <c r="U153" s="95"/>
      <c r="V153" s="95"/>
      <c r="W153" s="95"/>
      <c r="X153" s="95"/>
      <c r="Y153" s="95"/>
      <c r="Z153" s="95"/>
    </row>
    <row r="154" spans="21:26" ht="14.1" customHeight="1" x14ac:dyDescent="0.2">
      <c r="U154" s="95"/>
      <c r="V154" s="95"/>
      <c r="W154" s="95"/>
      <c r="X154" s="95"/>
      <c r="Y154" s="95"/>
      <c r="Z154" s="95"/>
    </row>
    <row r="155" spans="21:26" ht="14.1" customHeight="1" x14ac:dyDescent="0.2">
      <c r="U155" s="95"/>
      <c r="V155" s="95"/>
      <c r="W155" s="95"/>
      <c r="X155" s="95"/>
      <c r="Y155" s="95"/>
      <c r="Z155" s="95"/>
    </row>
    <row r="156" spans="21:26" ht="14.1" customHeight="1" x14ac:dyDescent="0.2">
      <c r="U156" s="95"/>
      <c r="V156" s="95"/>
      <c r="W156" s="95"/>
      <c r="X156" s="95"/>
      <c r="Y156" s="95"/>
      <c r="Z156" s="95"/>
    </row>
    <row r="157" spans="21:26" ht="14.1" customHeight="1" x14ac:dyDescent="0.2">
      <c r="U157" s="95"/>
      <c r="V157" s="95"/>
      <c r="W157" s="95"/>
      <c r="X157" s="95"/>
      <c r="Y157" s="95"/>
      <c r="Z157" s="95"/>
    </row>
    <row r="158" spans="21:26" ht="14.1" customHeight="1" x14ac:dyDescent="0.2">
      <c r="U158" s="95"/>
      <c r="V158" s="95"/>
      <c r="W158" s="95"/>
      <c r="X158" s="95"/>
      <c r="Y158" s="95"/>
      <c r="Z158" s="95"/>
    </row>
    <row r="159" spans="21:26" ht="14.1" customHeight="1" x14ac:dyDescent="0.2">
      <c r="U159" s="95"/>
      <c r="V159" s="95"/>
      <c r="W159" s="95"/>
      <c r="X159" s="95"/>
      <c r="Y159" s="95"/>
      <c r="Z159" s="95"/>
    </row>
    <row r="160" spans="21:26" ht="14.1" customHeight="1" x14ac:dyDescent="0.2">
      <c r="U160" s="95"/>
      <c r="V160" s="95"/>
      <c r="W160" s="95"/>
      <c r="X160" s="95"/>
      <c r="Y160" s="95"/>
      <c r="Z160" s="95"/>
    </row>
    <row r="161" spans="21:26" ht="14.1" customHeight="1" x14ac:dyDescent="0.2">
      <c r="U161" s="95"/>
      <c r="V161" s="95"/>
      <c r="W161" s="95"/>
      <c r="X161" s="95"/>
      <c r="Y161" s="95"/>
      <c r="Z161" s="95"/>
    </row>
    <row r="162" spans="21:26" ht="14.1" customHeight="1" x14ac:dyDescent="0.2">
      <c r="U162" s="95"/>
      <c r="V162" s="95"/>
      <c r="W162" s="95"/>
      <c r="X162" s="95"/>
      <c r="Y162" s="95"/>
      <c r="Z162" s="95"/>
    </row>
    <row r="163" spans="21:26" ht="14.1" customHeight="1" x14ac:dyDescent="0.2">
      <c r="U163" s="95"/>
      <c r="V163" s="95"/>
      <c r="W163" s="95"/>
      <c r="X163" s="95"/>
      <c r="Y163" s="95"/>
      <c r="Z163" s="95"/>
    </row>
    <row r="164" spans="21:26" ht="14.1" customHeight="1" x14ac:dyDescent="0.2">
      <c r="U164" s="95"/>
      <c r="V164" s="95"/>
      <c r="W164" s="95"/>
      <c r="X164" s="95"/>
      <c r="Y164" s="95"/>
      <c r="Z164" s="95"/>
    </row>
    <row r="165" spans="21:26" ht="14.1" customHeight="1" x14ac:dyDescent="0.2">
      <c r="U165" s="95"/>
      <c r="V165" s="95"/>
      <c r="W165" s="95"/>
      <c r="X165" s="95"/>
      <c r="Y165" s="95"/>
      <c r="Z165" s="95"/>
    </row>
    <row r="166" spans="21:26" ht="14.1" customHeight="1" x14ac:dyDescent="0.2">
      <c r="U166" s="95"/>
      <c r="V166" s="95"/>
      <c r="W166" s="95"/>
      <c r="X166" s="95"/>
      <c r="Y166" s="95"/>
      <c r="Z166" s="95"/>
    </row>
    <row r="167" spans="21:26" ht="14.1" customHeight="1" x14ac:dyDescent="0.2">
      <c r="U167" s="95"/>
      <c r="V167" s="95"/>
      <c r="W167" s="95"/>
      <c r="X167" s="95"/>
      <c r="Y167" s="95"/>
      <c r="Z167" s="95"/>
    </row>
    <row r="168" spans="21:26" ht="14.1" customHeight="1" x14ac:dyDescent="0.2">
      <c r="U168" s="95"/>
      <c r="V168" s="95"/>
      <c r="W168" s="95"/>
      <c r="X168" s="95"/>
      <c r="Y168" s="95"/>
      <c r="Z168" s="95"/>
    </row>
    <row r="169" spans="21:26" ht="14.1" customHeight="1" x14ac:dyDescent="0.2">
      <c r="U169" s="95"/>
      <c r="V169" s="95"/>
      <c r="W169" s="95"/>
      <c r="X169" s="95"/>
      <c r="Y169" s="95"/>
      <c r="Z169" s="95"/>
    </row>
    <row r="170" spans="21:26" ht="14.1" customHeight="1" x14ac:dyDescent="0.2">
      <c r="U170" s="95"/>
      <c r="V170" s="95"/>
      <c r="W170" s="95"/>
      <c r="X170" s="95"/>
      <c r="Y170" s="95"/>
      <c r="Z170" s="95"/>
    </row>
    <row r="171" spans="21:26" ht="14.1" customHeight="1" x14ac:dyDescent="0.2">
      <c r="U171" s="95"/>
      <c r="V171" s="95"/>
      <c r="W171" s="95"/>
      <c r="X171" s="95"/>
      <c r="Y171" s="95"/>
      <c r="Z171" s="95"/>
    </row>
    <row r="172" spans="21:26" ht="14.1" customHeight="1" x14ac:dyDescent="0.2">
      <c r="U172" s="95"/>
      <c r="V172" s="95"/>
      <c r="W172" s="95"/>
      <c r="X172" s="95"/>
      <c r="Y172" s="95"/>
      <c r="Z172" s="95"/>
    </row>
    <row r="173" spans="21:26" ht="14.1" customHeight="1" x14ac:dyDescent="0.2">
      <c r="U173" s="95"/>
      <c r="V173" s="95"/>
      <c r="W173" s="95"/>
      <c r="X173" s="95"/>
      <c r="Y173" s="95"/>
      <c r="Z173" s="95"/>
    </row>
    <row r="174" spans="21:26" ht="14.1" customHeight="1" x14ac:dyDescent="0.2">
      <c r="U174" s="95"/>
      <c r="V174" s="95"/>
      <c r="W174" s="95"/>
      <c r="X174" s="95"/>
      <c r="Y174" s="95"/>
      <c r="Z174" s="95"/>
    </row>
    <row r="175" spans="21:26" ht="14.1" customHeight="1" x14ac:dyDescent="0.2">
      <c r="U175" s="95"/>
      <c r="V175" s="95"/>
      <c r="W175" s="95"/>
      <c r="X175" s="95"/>
      <c r="Y175" s="95"/>
      <c r="Z175" s="95"/>
    </row>
    <row r="176" spans="21:26" ht="14.1" customHeight="1" x14ac:dyDescent="0.2">
      <c r="U176" s="95"/>
      <c r="V176" s="95"/>
      <c r="W176" s="95"/>
      <c r="X176" s="95"/>
      <c r="Y176" s="95"/>
      <c r="Z176" s="95"/>
    </row>
    <row r="177" spans="21:26" ht="14.1" customHeight="1" x14ac:dyDescent="0.2">
      <c r="U177" s="95"/>
      <c r="V177" s="95"/>
      <c r="W177" s="95"/>
      <c r="X177" s="95"/>
      <c r="Y177" s="95"/>
      <c r="Z177" s="95"/>
    </row>
    <row r="178" spans="21:26" ht="14.1" customHeight="1" x14ac:dyDescent="0.2">
      <c r="U178" s="95"/>
      <c r="V178" s="95"/>
      <c r="W178" s="95"/>
      <c r="X178" s="95"/>
      <c r="Y178" s="95"/>
      <c r="Z178" s="95"/>
    </row>
    <row r="179" spans="21:26" ht="14.1" customHeight="1" x14ac:dyDescent="0.2">
      <c r="U179" s="95"/>
      <c r="V179" s="95"/>
      <c r="W179" s="95"/>
      <c r="X179" s="95"/>
      <c r="Y179" s="95"/>
      <c r="Z179" s="95"/>
    </row>
    <row r="180" spans="21:26" ht="14.1" customHeight="1" x14ac:dyDescent="0.2">
      <c r="U180" s="95"/>
      <c r="V180" s="95"/>
      <c r="W180" s="95"/>
      <c r="X180" s="95"/>
      <c r="Y180" s="95"/>
      <c r="Z180" s="95"/>
    </row>
    <row r="181" spans="21:26" ht="14.1" customHeight="1" x14ac:dyDescent="0.2">
      <c r="U181" s="95"/>
      <c r="V181" s="95"/>
      <c r="W181" s="95"/>
      <c r="X181" s="95"/>
      <c r="Y181" s="95"/>
      <c r="Z181" s="95"/>
    </row>
    <row r="182" spans="21:26" ht="14.1" customHeight="1" x14ac:dyDescent="0.2">
      <c r="U182" s="95"/>
      <c r="V182" s="95"/>
      <c r="W182" s="95"/>
      <c r="X182" s="95"/>
      <c r="Y182" s="95"/>
      <c r="Z182" s="95"/>
    </row>
    <row r="183" spans="21:26" ht="14.1" customHeight="1" x14ac:dyDescent="0.2">
      <c r="U183" s="95"/>
      <c r="V183" s="95"/>
      <c r="W183" s="95"/>
      <c r="X183" s="95"/>
      <c r="Y183" s="95"/>
      <c r="Z183" s="95"/>
    </row>
    <row r="184" spans="21:26" ht="14.1" customHeight="1" x14ac:dyDescent="0.2">
      <c r="U184" s="95"/>
      <c r="V184" s="95"/>
      <c r="W184" s="95"/>
      <c r="X184" s="95"/>
      <c r="Y184" s="95"/>
      <c r="Z184" s="95"/>
    </row>
    <row r="185" spans="21:26" ht="14.1" customHeight="1" x14ac:dyDescent="0.2">
      <c r="U185" s="95"/>
      <c r="V185" s="95"/>
      <c r="W185" s="95"/>
      <c r="X185" s="95"/>
      <c r="Y185" s="95"/>
      <c r="Z185" s="95"/>
    </row>
    <row r="186" spans="21:26" ht="14.1" customHeight="1" x14ac:dyDescent="0.2">
      <c r="U186" s="95"/>
      <c r="V186" s="95"/>
      <c r="W186" s="95"/>
      <c r="X186" s="95"/>
      <c r="Y186" s="95"/>
      <c r="Z186" s="95"/>
    </row>
    <row r="187" spans="21:26" ht="14.1" customHeight="1" x14ac:dyDescent="0.2">
      <c r="U187" s="95"/>
      <c r="V187" s="95"/>
      <c r="W187" s="95"/>
      <c r="X187" s="95"/>
      <c r="Y187" s="95"/>
      <c r="Z187" s="95"/>
    </row>
    <row r="188" spans="21:26" ht="14.1" customHeight="1" x14ac:dyDescent="0.2">
      <c r="U188" s="95"/>
      <c r="V188" s="95"/>
      <c r="W188" s="95"/>
      <c r="X188" s="95"/>
      <c r="Y188" s="95"/>
      <c r="Z188" s="95"/>
    </row>
    <row r="189" spans="21:26" ht="14.1" customHeight="1" x14ac:dyDescent="0.2">
      <c r="U189" s="95"/>
      <c r="V189" s="95"/>
      <c r="W189" s="95"/>
      <c r="X189" s="95"/>
      <c r="Y189" s="95"/>
      <c r="Z189" s="95"/>
    </row>
    <row r="190" spans="21:26" ht="14.1" customHeight="1" x14ac:dyDescent="0.2">
      <c r="U190" s="95"/>
      <c r="V190" s="95"/>
      <c r="W190" s="95"/>
      <c r="X190" s="95"/>
      <c r="Y190" s="95"/>
      <c r="Z190" s="95"/>
    </row>
    <row r="191" spans="21:26" ht="14.1" customHeight="1" x14ac:dyDescent="0.2">
      <c r="U191" s="95"/>
      <c r="V191" s="95"/>
      <c r="W191" s="95"/>
      <c r="X191" s="95"/>
      <c r="Y191" s="95"/>
      <c r="Z191" s="95"/>
    </row>
    <row r="192" spans="21:26" ht="14.1" customHeight="1" x14ac:dyDescent="0.2">
      <c r="U192" s="95"/>
      <c r="V192" s="95"/>
      <c r="W192" s="95"/>
      <c r="X192" s="95"/>
      <c r="Y192" s="95"/>
      <c r="Z192" s="95"/>
    </row>
    <row r="193" spans="21:26" ht="14.1" customHeight="1" x14ac:dyDescent="0.2">
      <c r="U193" s="95"/>
      <c r="V193" s="95"/>
      <c r="W193" s="95"/>
      <c r="X193" s="95"/>
      <c r="Y193" s="95"/>
      <c r="Z193" s="95"/>
    </row>
    <row r="194" spans="21:26" ht="14.1" customHeight="1" x14ac:dyDescent="0.2">
      <c r="U194" s="95"/>
      <c r="V194" s="95"/>
      <c r="W194" s="95"/>
      <c r="X194" s="95"/>
      <c r="Y194" s="95"/>
      <c r="Z194" s="95"/>
    </row>
    <row r="195" spans="21:26" ht="14.1" customHeight="1" x14ac:dyDescent="0.2">
      <c r="U195" s="95"/>
      <c r="V195" s="95"/>
      <c r="W195" s="95"/>
      <c r="X195" s="95"/>
      <c r="Y195" s="95"/>
      <c r="Z195" s="95"/>
    </row>
    <row r="196" spans="21:26" ht="14.1" customHeight="1" x14ac:dyDescent="0.2">
      <c r="U196" s="95"/>
      <c r="V196" s="95"/>
      <c r="W196" s="95"/>
      <c r="X196" s="95"/>
      <c r="Y196" s="95"/>
      <c r="Z196" s="95"/>
    </row>
    <row r="197" spans="21:26" ht="14.1" customHeight="1" x14ac:dyDescent="0.2">
      <c r="U197" s="95"/>
      <c r="V197" s="95"/>
      <c r="W197" s="95"/>
      <c r="X197" s="95"/>
      <c r="Y197" s="95"/>
      <c r="Z197" s="95"/>
    </row>
    <row r="198" spans="21:26" ht="14.1" customHeight="1" x14ac:dyDescent="0.2">
      <c r="U198" s="95"/>
      <c r="V198" s="95"/>
      <c r="W198" s="95"/>
      <c r="X198" s="95"/>
      <c r="Y198" s="95"/>
      <c r="Z198" s="95"/>
    </row>
    <row r="199" spans="21:26" ht="14.1" customHeight="1" x14ac:dyDescent="0.2">
      <c r="U199" s="95"/>
      <c r="V199" s="95"/>
      <c r="W199" s="95"/>
      <c r="X199" s="95"/>
      <c r="Y199" s="95"/>
      <c r="Z199" s="95"/>
    </row>
    <row r="200" spans="21:26" ht="14.1" customHeight="1" x14ac:dyDescent="0.2">
      <c r="U200" s="95"/>
      <c r="V200" s="95"/>
      <c r="W200" s="95"/>
      <c r="X200" s="95"/>
      <c r="Y200" s="95"/>
      <c r="Z200" s="95"/>
    </row>
    <row r="201" spans="21:26" ht="14.1" customHeight="1" x14ac:dyDescent="0.2">
      <c r="U201" s="95"/>
      <c r="V201" s="95"/>
      <c r="W201" s="95"/>
      <c r="X201" s="95"/>
      <c r="Y201" s="95"/>
      <c r="Z201" s="95"/>
    </row>
    <row r="202" spans="21:26" ht="14.1" customHeight="1" x14ac:dyDescent="0.2">
      <c r="U202" s="95"/>
      <c r="V202" s="95"/>
      <c r="W202" s="95"/>
      <c r="X202" s="95"/>
      <c r="Y202" s="95"/>
      <c r="Z202" s="95"/>
    </row>
    <row r="203" spans="21:26" ht="14.1" customHeight="1" x14ac:dyDescent="0.2">
      <c r="U203" s="95"/>
      <c r="V203" s="95"/>
      <c r="W203" s="95"/>
      <c r="X203" s="95"/>
      <c r="Y203" s="95"/>
      <c r="Z203" s="95"/>
    </row>
    <row r="204" spans="21:26" ht="14.1" customHeight="1" x14ac:dyDescent="0.2">
      <c r="U204" s="95"/>
      <c r="V204" s="95"/>
      <c r="W204" s="95"/>
      <c r="X204" s="95"/>
      <c r="Y204" s="95"/>
      <c r="Z204" s="95"/>
    </row>
    <row r="205" spans="21:26" ht="14.1" customHeight="1" x14ac:dyDescent="0.2">
      <c r="U205" s="95"/>
      <c r="V205" s="95"/>
      <c r="W205" s="95"/>
      <c r="X205" s="95"/>
      <c r="Y205" s="95"/>
      <c r="Z205" s="95"/>
    </row>
    <row r="206" spans="21:26" ht="14.1" customHeight="1" x14ac:dyDescent="0.2">
      <c r="U206" s="95"/>
      <c r="V206" s="95"/>
      <c r="W206" s="95"/>
      <c r="X206" s="95"/>
      <c r="Y206" s="95"/>
      <c r="Z206" s="95"/>
    </row>
    <row r="207" spans="21:26" ht="14.1" customHeight="1" x14ac:dyDescent="0.2">
      <c r="U207" s="95"/>
      <c r="V207" s="95"/>
      <c r="W207" s="95"/>
      <c r="X207" s="95"/>
      <c r="Y207" s="95"/>
      <c r="Z207" s="95"/>
    </row>
    <row r="208" spans="21:26" ht="14.1" customHeight="1" x14ac:dyDescent="0.2">
      <c r="U208" s="95"/>
      <c r="V208" s="95"/>
      <c r="W208" s="95"/>
      <c r="X208" s="95"/>
      <c r="Y208" s="95"/>
      <c r="Z208" s="95"/>
    </row>
    <row r="209" spans="21:26" ht="14.1" customHeight="1" x14ac:dyDescent="0.2">
      <c r="U209" s="95"/>
      <c r="V209" s="95"/>
      <c r="W209" s="95"/>
      <c r="X209" s="95"/>
      <c r="Y209" s="95"/>
      <c r="Z209" s="95"/>
    </row>
    <row r="210" spans="21:26" ht="14.1" customHeight="1" x14ac:dyDescent="0.2">
      <c r="U210" s="95"/>
      <c r="V210" s="95"/>
      <c r="W210" s="95"/>
      <c r="X210" s="95"/>
      <c r="Y210" s="95"/>
      <c r="Z210" s="95"/>
    </row>
    <row r="211" spans="21:26" ht="14.1" customHeight="1" x14ac:dyDescent="0.2">
      <c r="U211" s="95"/>
      <c r="V211" s="95"/>
      <c r="W211" s="95"/>
      <c r="X211" s="95"/>
      <c r="Y211" s="95"/>
      <c r="Z211" s="95"/>
    </row>
    <row r="212" spans="21:26" ht="14.1" customHeight="1" x14ac:dyDescent="0.2">
      <c r="U212" s="95"/>
      <c r="V212" s="95"/>
      <c r="W212" s="95"/>
      <c r="X212" s="95"/>
      <c r="Y212" s="95"/>
      <c r="Z212" s="95"/>
    </row>
    <row r="213" spans="21:26" ht="14.1" customHeight="1" x14ac:dyDescent="0.2">
      <c r="U213" s="95"/>
      <c r="V213" s="95"/>
      <c r="W213" s="95"/>
      <c r="X213" s="95"/>
      <c r="Y213" s="95"/>
      <c r="Z213" s="95"/>
    </row>
    <row r="214" spans="21:26" ht="14.1" customHeight="1" x14ac:dyDescent="0.2">
      <c r="U214" s="95"/>
      <c r="V214" s="95"/>
      <c r="W214" s="95"/>
      <c r="X214" s="95"/>
      <c r="Y214" s="95"/>
      <c r="Z214" s="95"/>
    </row>
    <row r="215" spans="21:26" ht="14.1" customHeight="1" x14ac:dyDescent="0.2">
      <c r="U215" s="95"/>
      <c r="V215" s="95"/>
      <c r="W215" s="95"/>
      <c r="X215" s="95"/>
      <c r="Y215" s="95"/>
      <c r="Z215" s="95"/>
    </row>
    <row r="216" spans="21:26" ht="14.1" customHeight="1" x14ac:dyDescent="0.2">
      <c r="U216" s="95"/>
      <c r="V216" s="95"/>
      <c r="W216" s="95"/>
      <c r="X216" s="95"/>
      <c r="Y216" s="95"/>
      <c r="Z216" s="95"/>
    </row>
    <row r="217" spans="21:26" ht="14.1" customHeight="1" x14ac:dyDescent="0.2">
      <c r="U217" s="95"/>
      <c r="V217" s="95"/>
      <c r="W217" s="95"/>
      <c r="X217" s="95"/>
      <c r="Y217" s="95"/>
      <c r="Z217" s="95"/>
    </row>
    <row r="218" spans="21:26" ht="14.1" customHeight="1" x14ac:dyDescent="0.2">
      <c r="U218" s="95"/>
      <c r="V218" s="95"/>
      <c r="W218" s="95"/>
      <c r="X218" s="95"/>
      <c r="Y218" s="95"/>
      <c r="Z218" s="95"/>
    </row>
    <row r="219" spans="21:26" ht="14.1" customHeight="1" x14ac:dyDescent="0.2">
      <c r="U219" s="95"/>
      <c r="V219" s="95"/>
      <c r="W219" s="95"/>
      <c r="X219" s="95"/>
      <c r="Y219" s="95"/>
      <c r="Z219" s="95"/>
    </row>
    <row r="220" spans="21:26" ht="14.1" customHeight="1" x14ac:dyDescent="0.2">
      <c r="U220" s="95"/>
      <c r="V220" s="95"/>
      <c r="W220" s="95"/>
      <c r="X220" s="95"/>
      <c r="Y220" s="95"/>
      <c r="Z220" s="95"/>
    </row>
    <row r="221" spans="21:26" ht="14.1" customHeight="1" x14ac:dyDescent="0.2">
      <c r="U221" s="95"/>
      <c r="V221" s="95"/>
      <c r="W221" s="95"/>
      <c r="X221" s="95"/>
      <c r="Y221" s="95"/>
      <c r="Z221" s="95"/>
    </row>
    <row r="222" spans="21:26" ht="14.1" customHeight="1" x14ac:dyDescent="0.2">
      <c r="U222" s="95"/>
      <c r="V222" s="95"/>
      <c r="W222" s="95"/>
      <c r="X222" s="95"/>
      <c r="Y222" s="95"/>
      <c r="Z222" s="95"/>
    </row>
    <row r="223" spans="21:26" ht="14.1" customHeight="1" x14ac:dyDescent="0.2">
      <c r="U223" s="95"/>
      <c r="V223" s="95"/>
      <c r="W223" s="95"/>
      <c r="X223" s="95"/>
      <c r="Y223" s="95"/>
      <c r="Z223" s="95"/>
    </row>
    <row r="224" spans="21:26" ht="14.1" customHeight="1" x14ac:dyDescent="0.2">
      <c r="U224" s="95"/>
      <c r="V224" s="95"/>
      <c r="W224" s="95"/>
      <c r="X224" s="95"/>
      <c r="Y224" s="95"/>
      <c r="Z224" s="95"/>
    </row>
    <row r="225" spans="21:26" ht="14.1" customHeight="1" x14ac:dyDescent="0.2">
      <c r="U225" s="95"/>
      <c r="V225" s="95"/>
      <c r="W225" s="95"/>
      <c r="X225" s="95"/>
      <c r="Y225" s="95"/>
      <c r="Z225" s="95"/>
    </row>
    <row r="226" spans="21:26" ht="14.1" customHeight="1" x14ac:dyDescent="0.2">
      <c r="U226" s="95"/>
      <c r="V226" s="95"/>
      <c r="W226" s="95"/>
      <c r="X226" s="95"/>
      <c r="Y226" s="95"/>
      <c r="Z226" s="95"/>
    </row>
    <row r="227" spans="21:26" ht="14.1" customHeight="1" x14ac:dyDescent="0.2">
      <c r="U227" s="95"/>
      <c r="V227" s="95"/>
      <c r="W227" s="95"/>
      <c r="X227" s="95"/>
      <c r="Y227" s="95"/>
      <c r="Z227" s="95"/>
    </row>
    <row r="228" spans="21:26" ht="14.1" customHeight="1" x14ac:dyDescent="0.2">
      <c r="U228" s="95"/>
      <c r="V228" s="95"/>
      <c r="W228" s="95"/>
      <c r="X228" s="95"/>
      <c r="Y228" s="95"/>
      <c r="Z228" s="95"/>
    </row>
    <row r="229" spans="21:26" ht="14.1" customHeight="1" x14ac:dyDescent="0.2">
      <c r="U229" s="95"/>
      <c r="V229" s="95"/>
      <c r="W229" s="95"/>
      <c r="X229" s="95"/>
      <c r="Y229" s="95"/>
      <c r="Z229" s="95"/>
    </row>
    <row r="230" spans="21:26" ht="14.1" customHeight="1" x14ac:dyDescent="0.2">
      <c r="U230" s="95"/>
      <c r="V230" s="95"/>
      <c r="W230" s="95"/>
      <c r="X230" s="95"/>
      <c r="Y230" s="95"/>
      <c r="Z230" s="95"/>
    </row>
    <row r="231" spans="21:26" ht="14.1" customHeight="1" x14ac:dyDescent="0.2">
      <c r="U231" s="95"/>
      <c r="V231" s="95"/>
      <c r="W231" s="95"/>
      <c r="X231" s="95"/>
      <c r="Y231" s="95"/>
      <c r="Z231" s="95"/>
    </row>
    <row r="232" spans="21:26" ht="14.1" customHeight="1" x14ac:dyDescent="0.2">
      <c r="U232" s="95"/>
      <c r="V232" s="95"/>
      <c r="W232" s="95"/>
      <c r="X232" s="95"/>
      <c r="Y232" s="95"/>
      <c r="Z232" s="95"/>
    </row>
    <row r="233" spans="21:26" ht="14.1" customHeight="1" x14ac:dyDescent="0.2">
      <c r="U233" s="95"/>
      <c r="V233" s="95"/>
      <c r="W233" s="95"/>
      <c r="X233" s="95"/>
      <c r="Y233" s="95"/>
      <c r="Z233" s="95"/>
    </row>
    <row r="234" spans="21:26" ht="14.1" customHeight="1" x14ac:dyDescent="0.2">
      <c r="U234" s="95"/>
      <c r="V234" s="95"/>
      <c r="W234" s="95"/>
      <c r="X234" s="95"/>
      <c r="Y234" s="95"/>
      <c r="Z234" s="95"/>
    </row>
    <row r="235" spans="21:26" ht="14.1" customHeight="1" x14ac:dyDescent="0.2">
      <c r="U235" s="95"/>
      <c r="V235" s="95"/>
      <c r="W235" s="95"/>
      <c r="X235" s="95"/>
      <c r="Y235" s="95"/>
      <c r="Z235" s="95"/>
    </row>
    <row r="236" spans="21:26" ht="14.1" customHeight="1" x14ac:dyDescent="0.2">
      <c r="U236" s="95"/>
      <c r="V236" s="95"/>
      <c r="W236" s="95"/>
      <c r="X236" s="95"/>
      <c r="Y236" s="95"/>
      <c r="Z236" s="95"/>
    </row>
    <row r="237" spans="21:26" ht="14.1" customHeight="1" x14ac:dyDescent="0.2">
      <c r="U237" s="95"/>
      <c r="V237" s="95"/>
      <c r="W237" s="95"/>
      <c r="X237" s="95"/>
      <c r="Y237" s="95"/>
      <c r="Z237" s="95"/>
    </row>
    <row r="238" spans="21:26" ht="14.1" customHeight="1" x14ac:dyDescent="0.2">
      <c r="U238" s="95"/>
      <c r="V238" s="95"/>
      <c r="W238" s="95"/>
      <c r="X238" s="95"/>
      <c r="Y238" s="95"/>
      <c r="Z238" s="95"/>
    </row>
    <row r="239" spans="21:26" ht="14.1" customHeight="1" x14ac:dyDescent="0.2">
      <c r="U239" s="95"/>
      <c r="V239" s="95"/>
      <c r="W239" s="95"/>
      <c r="X239" s="95"/>
      <c r="Y239" s="95"/>
      <c r="Z239" s="95"/>
    </row>
    <row r="240" spans="21:26" ht="14.1" customHeight="1" x14ac:dyDescent="0.2">
      <c r="U240" s="95"/>
      <c r="V240" s="95"/>
      <c r="W240" s="95"/>
      <c r="X240" s="95"/>
      <c r="Y240" s="95"/>
      <c r="Z240" s="95"/>
    </row>
    <row r="241" spans="21:26" ht="14.1" customHeight="1" x14ac:dyDescent="0.2">
      <c r="U241" s="95"/>
      <c r="V241" s="95"/>
      <c r="W241" s="95"/>
      <c r="X241" s="95"/>
      <c r="Y241" s="95"/>
      <c r="Z241" s="95"/>
    </row>
    <row r="242" spans="21:26" ht="14.1" customHeight="1" x14ac:dyDescent="0.2">
      <c r="U242" s="95"/>
      <c r="V242" s="95"/>
      <c r="W242" s="95"/>
      <c r="X242" s="95"/>
      <c r="Y242" s="95"/>
      <c r="Z242" s="95"/>
    </row>
    <row r="243" spans="21:26" ht="14.1" customHeight="1" x14ac:dyDescent="0.2">
      <c r="U243" s="95"/>
      <c r="V243" s="95"/>
      <c r="W243" s="95"/>
      <c r="X243" s="95"/>
      <c r="Y243" s="95"/>
      <c r="Z243" s="95"/>
    </row>
    <row r="244" spans="21:26" ht="14.1" customHeight="1" x14ac:dyDescent="0.2">
      <c r="U244" s="95"/>
      <c r="V244" s="95"/>
      <c r="W244" s="95"/>
      <c r="X244" s="95"/>
      <c r="Y244" s="95"/>
      <c r="Z244" s="95"/>
    </row>
  </sheetData>
  <mergeCells count="43">
    <mergeCell ref="C8:E8"/>
    <mergeCell ref="F8:H8"/>
    <mergeCell ref="AP8:AR8"/>
    <mergeCell ref="X8:Z8"/>
    <mergeCell ref="AG7:AI7"/>
    <mergeCell ref="AG8:AI8"/>
    <mergeCell ref="AD7:AF7"/>
    <mergeCell ref="AD8:AF8"/>
    <mergeCell ref="AJ7:AL7"/>
    <mergeCell ref="F7:H7"/>
    <mergeCell ref="AA8:AC8"/>
    <mergeCell ref="AP7:AR7"/>
    <mergeCell ref="R8:T8"/>
    <mergeCell ref="U8:W8"/>
    <mergeCell ref="AM7:AO7"/>
    <mergeCell ref="AM8:AO8"/>
    <mergeCell ref="BH5:BJ5"/>
    <mergeCell ref="BB7:BD7"/>
    <mergeCell ref="BB8:BD8"/>
    <mergeCell ref="BE7:BG7"/>
    <mergeCell ref="BE8:BG8"/>
    <mergeCell ref="I8:K8"/>
    <mergeCell ref="O8:Q8"/>
    <mergeCell ref="L8:N8"/>
    <mergeCell ref="AJ8:AL8"/>
    <mergeCell ref="X7:Z7"/>
    <mergeCell ref="AA7:AC7"/>
    <mergeCell ref="A1:B6"/>
    <mergeCell ref="AS2:BM2"/>
    <mergeCell ref="AS3:BM3"/>
    <mergeCell ref="C7:E7"/>
    <mergeCell ref="I7:K7"/>
    <mergeCell ref="A7:B8"/>
    <mergeCell ref="AV7:AX7"/>
    <mergeCell ref="AV8:AX8"/>
    <mergeCell ref="AY7:BA7"/>
    <mergeCell ref="AY8:BA8"/>
    <mergeCell ref="L7:N7"/>
    <mergeCell ref="O7:Q7"/>
    <mergeCell ref="R7:T7"/>
    <mergeCell ref="U7:W7"/>
    <mergeCell ref="AS7:AU7"/>
    <mergeCell ref="AS8:AU8"/>
  </mergeCells>
  <phoneticPr fontId="7" type="noConversion"/>
  <printOptions horizontalCentered="1" verticalCentered="1"/>
  <pageMargins left="0" right="0" top="0.39370078740157483" bottom="0.39370078740157483" header="1.45" footer="1.4960629921259843"/>
  <pageSetup scale="80" orientation="landscape" r:id="rId1"/>
  <headerFooter alignWithMargins="0">
    <oddHeader>&amp;C&amp;14CONTRALORÍA DE BOGOTÁ
PRESUPUESTO Y EJECUCIÓN DE INGRESOS
PERIODO 1998 - 2008
(Miles de pesos)</oddHeader>
    <oddFooter>&amp;LFUENTE: Ejecuciones Presupuestales&amp;C&amp;P/&amp;N&amp;R&amp;8&amp;Z&amp;F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22"/>
  <sheetViews>
    <sheetView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J8" sqref="J8"/>
    </sheetView>
  </sheetViews>
  <sheetFormatPr baseColWidth="10" defaultRowHeight="12.75" x14ac:dyDescent="0.2"/>
  <cols>
    <col min="1" max="1" width="28" customWidth="1"/>
    <col min="2" max="4" width="9.140625" bestFit="1" customWidth="1"/>
    <col min="5" max="5" width="10.140625" bestFit="1" customWidth="1"/>
    <col min="6" max="7" width="9.140625" bestFit="1" customWidth="1"/>
    <col min="8" max="8" width="10.140625" bestFit="1" customWidth="1"/>
    <col min="9" max="9" width="9.140625" bestFit="1" customWidth="1"/>
    <col min="10" max="13" width="10.140625" bestFit="1" customWidth="1"/>
  </cols>
  <sheetData>
    <row r="1" spans="1:14" ht="15.75" x14ac:dyDescent="0.25">
      <c r="A1" s="420" t="s">
        <v>324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4" ht="15.75" x14ac:dyDescent="0.25">
      <c r="A2" s="420" t="s">
        <v>399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4" ht="15.75" x14ac:dyDescent="0.25">
      <c r="A3" s="420" t="s">
        <v>400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</row>
    <row r="4" spans="1:14" ht="16.5" thickBo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4" ht="16.5" thickBot="1" x14ac:dyDescent="0.3">
      <c r="A5" s="64" t="s">
        <v>401</v>
      </c>
      <c r="B5" s="76">
        <v>1997</v>
      </c>
      <c r="C5" s="65">
        <v>1998</v>
      </c>
      <c r="D5" s="65">
        <v>1999</v>
      </c>
      <c r="E5" s="65">
        <v>2000</v>
      </c>
      <c r="F5" s="65">
        <v>2001</v>
      </c>
      <c r="G5" s="65">
        <v>2002</v>
      </c>
      <c r="H5" s="65">
        <v>2003</v>
      </c>
      <c r="I5" s="65">
        <v>2004</v>
      </c>
      <c r="J5" s="65">
        <v>2005</v>
      </c>
      <c r="K5" s="65">
        <v>2006</v>
      </c>
      <c r="L5" s="65">
        <v>2007</v>
      </c>
      <c r="M5" s="77">
        <v>2008</v>
      </c>
      <c r="N5" s="78">
        <v>2009</v>
      </c>
    </row>
    <row r="6" spans="1:14" x14ac:dyDescent="0.2">
      <c r="A6" s="66" t="s">
        <v>402</v>
      </c>
      <c r="B6" s="81">
        <f>+B7-317602.4</f>
        <v>5858116</v>
      </c>
      <c r="C6" s="82">
        <v>5102312.9220000003</v>
      </c>
      <c r="D6" s="82">
        <v>9780562.3809999991</v>
      </c>
      <c r="E6" s="82">
        <v>11093428.1</v>
      </c>
      <c r="F6" s="82">
        <v>8789098.5999999996</v>
      </c>
      <c r="G6" s="82">
        <v>9664865.4000000004</v>
      </c>
      <c r="H6" s="82">
        <v>9998972.6999999993</v>
      </c>
      <c r="I6" s="82">
        <v>8659226</v>
      </c>
      <c r="J6" s="82">
        <v>10961496.208000001</v>
      </c>
      <c r="K6" s="82">
        <v>12743142.404999999</v>
      </c>
      <c r="L6" s="82">
        <v>16036572.263</v>
      </c>
      <c r="M6" s="82">
        <v>17714472.186999999</v>
      </c>
      <c r="N6" s="83">
        <v>19550465.809999999</v>
      </c>
    </row>
    <row r="7" spans="1:14" x14ac:dyDescent="0.2">
      <c r="A7" s="67" t="s">
        <v>403</v>
      </c>
      <c r="B7" s="79">
        <v>6175718.4000000004</v>
      </c>
      <c r="C7" s="68">
        <v>5544129.2340000002</v>
      </c>
      <c r="D7" s="68">
        <v>7953951.7000000002</v>
      </c>
      <c r="E7" s="68">
        <v>7720555.4000000004</v>
      </c>
      <c r="F7" s="68">
        <v>7881677</v>
      </c>
      <c r="G7" s="68">
        <v>8557047.4000000004</v>
      </c>
      <c r="H7" s="68">
        <v>10501971.800000001</v>
      </c>
      <c r="I7" s="68">
        <v>8623510</v>
      </c>
      <c r="J7" s="68">
        <v>10864706</v>
      </c>
      <c r="K7" s="68">
        <v>14119927</v>
      </c>
      <c r="L7" s="68">
        <v>15669946.323000001</v>
      </c>
      <c r="M7" s="68">
        <v>17012429.543000001</v>
      </c>
      <c r="N7" s="69">
        <v>19350629.206</v>
      </c>
    </row>
    <row r="8" spans="1:14" x14ac:dyDescent="0.2">
      <c r="A8" s="67" t="s">
        <v>404</v>
      </c>
      <c r="B8" s="79">
        <v>5132804</v>
      </c>
      <c r="C8" s="68">
        <v>4537736.4000000004</v>
      </c>
      <c r="D8" s="68">
        <v>6533856.2999999998</v>
      </c>
      <c r="E8" s="68">
        <v>6639659.9000000004</v>
      </c>
      <c r="F8" s="68">
        <v>6754318.0999999996</v>
      </c>
      <c r="G8" s="68">
        <v>7744042.2999999998</v>
      </c>
      <c r="H8" s="68">
        <v>9007862.4000000004</v>
      </c>
      <c r="I8" s="68">
        <v>7912775</v>
      </c>
      <c r="J8" s="68">
        <v>10710989</v>
      </c>
      <c r="K8" s="68">
        <v>12693082</v>
      </c>
      <c r="L8" s="68">
        <v>14506703.205</v>
      </c>
      <c r="M8" s="68">
        <v>15592556.780999999</v>
      </c>
      <c r="N8" s="69">
        <v>17915474.355999999</v>
      </c>
    </row>
    <row r="9" spans="1:14" x14ac:dyDescent="0.2">
      <c r="A9" s="67" t="s">
        <v>405</v>
      </c>
      <c r="B9" s="79">
        <v>4242185.3</v>
      </c>
      <c r="C9" s="68">
        <v>4005329.5</v>
      </c>
      <c r="D9" s="68">
        <v>5280429.8</v>
      </c>
      <c r="E9" s="68">
        <v>5609146.2999999998</v>
      </c>
      <c r="F9" s="68">
        <v>6107965</v>
      </c>
      <c r="G9" s="68">
        <v>6340541.0999999996</v>
      </c>
      <c r="H9" s="68">
        <v>7308700.7819999997</v>
      </c>
      <c r="I9" s="68">
        <v>6230310</v>
      </c>
      <c r="J9" s="68">
        <v>7866295</v>
      </c>
      <c r="K9" s="68">
        <v>10442317</v>
      </c>
      <c r="L9" s="68">
        <v>11843834.558</v>
      </c>
      <c r="M9" s="68">
        <v>12909700.923</v>
      </c>
      <c r="N9" s="69">
        <v>14916783.226</v>
      </c>
    </row>
    <row r="10" spans="1:14" x14ac:dyDescent="0.2">
      <c r="A10" s="67" t="s">
        <v>406</v>
      </c>
      <c r="B10" s="79">
        <f>743515.3+2509</f>
        <v>746024.3</v>
      </c>
      <c r="C10" s="68">
        <f>1083064.5+1287</f>
        <v>1084351.5</v>
      </c>
      <c r="D10" s="68">
        <f>2172100.9+2688</f>
        <v>2174788.9</v>
      </c>
      <c r="E10" s="68">
        <v>1820666.7</v>
      </c>
      <c r="F10" s="68">
        <v>1424385.6</v>
      </c>
      <c r="G10" s="68">
        <v>1762198.6</v>
      </c>
      <c r="H10" s="68">
        <v>2361097</v>
      </c>
      <c r="I10" s="68">
        <v>1844235</v>
      </c>
      <c r="J10" s="68">
        <v>2283609</v>
      </c>
      <c r="K10" s="68">
        <v>2847402</v>
      </c>
      <c r="L10" s="68">
        <v>2930690.7760000001</v>
      </c>
      <c r="M10" s="68">
        <v>3048283.3739999998</v>
      </c>
      <c r="N10" s="69">
        <v>3242745.71</v>
      </c>
    </row>
    <row r="11" spans="1:14" x14ac:dyDescent="0.2">
      <c r="A11" s="67" t="s">
        <v>407</v>
      </c>
      <c r="B11" s="79">
        <v>206389.3</v>
      </c>
      <c r="C11" s="68">
        <v>592666</v>
      </c>
      <c r="D11" s="68">
        <v>1020567.8</v>
      </c>
      <c r="E11" s="68">
        <v>676156.1</v>
      </c>
      <c r="F11" s="68">
        <v>568461.30000000005</v>
      </c>
      <c r="G11" s="68">
        <v>627422.69999999995</v>
      </c>
      <c r="H11" s="68">
        <v>795759.7</v>
      </c>
      <c r="I11" s="68">
        <v>749895</v>
      </c>
      <c r="J11" s="68">
        <v>439954</v>
      </c>
      <c r="K11" s="68">
        <v>1061535</v>
      </c>
      <c r="L11" s="68"/>
      <c r="M11" s="19"/>
      <c r="N11" s="10"/>
    </row>
    <row r="12" spans="1:14" x14ac:dyDescent="0.2">
      <c r="A12" s="67" t="s">
        <v>408</v>
      </c>
      <c r="B12" s="79">
        <v>1930450</v>
      </c>
      <c r="C12" s="68">
        <v>1967458.6</v>
      </c>
      <c r="D12" s="68">
        <v>2592441.5</v>
      </c>
      <c r="E12" s="68">
        <v>3456753.4</v>
      </c>
      <c r="F12" s="68">
        <v>3089378.4</v>
      </c>
      <c r="G12" s="68">
        <v>3755669.8</v>
      </c>
      <c r="H12" s="68">
        <v>4542531.8</v>
      </c>
      <c r="I12" s="68">
        <v>4748745</v>
      </c>
      <c r="J12" s="68">
        <v>5620938</v>
      </c>
      <c r="K12" s="68">
        <v>6348798</v>
      </c>
      <c r="L12" s="68"/>
      <c r="M12" s="19"/>
      <c r="N12" s="10"/>
    </row>
    <row r="13" spans="1:14" x14ac:dyDescent="0.2">
      <c r="A13" s="67" t="s">
        <v>409</v>
      </c>
      <c r="B13" s="79">
        <v>991674.4</v>
      </c>
      <c r="C13" s="68">
        <v>547707.6</v>
      </c>
      <c r="D13" s="68">
        <v>1081200.3</v>
      </c>
      <c r="E13" s="68">
        <v>1202466.7</v>
      </c>
      <c r="F13" s="68">
        <v>848537.3</v>
      </c>
      <c r="G13" s="68">
        <v>1592497.7</v>
      </c>
      <c r="H13" s="68">
        <v>1895216.2</v>
      </c>
      <c r="I13" s="68">
        <v>1923791</v>
      </c>
      <c r="J13" s="68">
        <v>2702233</v>
      </c>
      <c r="K13" s="68">
        <v>2915864</v>
      </c>
      <c r="L13" s="68"/>
      <c r="M13" s="19"/>
      <c r="N13" s="10"/>
    </row>
    <row r="14" spans="1:14" ht="25.5" x14ac:dyDescent="0.2">
      <c r="A14" s="67" t="s">
        <v>410</v>
      </c>
      <c r="B14" s="79">
        <f>SUM(B8-B9)</f>
        <v>890618.70000000019</v>
      </c>
      <c r="C14" s="68">
        <f>SUM(C8-C9)</f>
        <v>532406.90000000037</v>
      </c>
      <c r="D14" s="68">
        <f>SUM(D8-D9)</f>
        <v>1253426.5</v>
      </c>
      <c r="E14" s="68">
        <f>SUM(E8-E9)</f>
        <v>1030513.6000000006</v>
      </c>
      <c r="F14" s="68">
        <f t="shared" ref="F14:K14" si="0">SUM(F8-F9)</f>
        <v>646353.09999999963</v>
      </c>
      <c r="G14" s="68">
        <f t="shared" si="0"/>
        <v>1403501.2000000002</v>
      </c>
      <c r="H14" s="68">
        <f t="shared" si="0"/>
        <v>1699161.6180000007</v>
      </c>
      <c r="I14" s="68">
        <f t="shared" si="0"/>
        <v>1682465</v>
      </c>
      <c r="J14" s="68">
        <f t="shared" si="0"/>
        <v>2844694</v>
      </c>
      <c r="K14" s="68">
        <f t="shared" si="0"/>
        <v>2250765</v>
      </c>
      <c r="L14" s="68">
        <f>SUM(L8-L9)</f>
        <v>2662868.6469999999</v>
      </c>
      <c r="M14" s="68">
        <f>SUM(M8-M9)</f>
        <v>2682855.8579999991</v>
      </c>
      <c r="N14" s="69">
        <f>SUM(N8-N9)</f>
        <v>2998691.129999999</v>
      </c>
    </row>
    <row r="15" spans="1:14" ht="13.5" thickBot="1" x14ac:dyDescent="0.25">
      <c r="A15" s="70" t="s">
        <v>411</v>
      </c>
      <c r="B15" s="80">
        <f t="shared" ref="B15:K15" si="1">SUM((B8+B11)-(B9+B10))</f>
        <v>350983.70000000019</v>
      </c>
      <c r="C15" s="71">
        <f t="shared" si="1"/>
        <v>40721.400000000373</v>
      </c>
      <c r="D15" s="71">
        <f t="shared" si="1"/>
        <v>99205.400000000373</v>
      </c>
      <c r="E15" s="71">
        <f t="shared" si="1"/>
        <v>-113997</v>
      </c>
      <c r="F15" s="71">
        <f t="shared" si="1"/>
        <v>-209571.20000000019</v>
      </c>
      <c r="G15" s="71">
        <f t="shared" si="1"/>
        <v>268725.30000000075</v>
      </c>
      <c r="H15" s="71">
        <f t="shared" si="1"/>
        <v>133824.31799999997</v>
      </c>
      <c r="I15" s="71">
        <f t="shared" si="1"/>
        <v>588125</v>
      </c>
      <c r="J15" s="71">
        <f t="shared" si="1"/>
        <v>1001039</v>
      </c>
      <c r="K15" s="71">
        <f t="shared" si="1"/>
        <v>464898</v>
      </c>
      <c r="L15" s="71">
        <f>SUM((L8+L11)-(L9+L10))</f>
        <v>-267822.12900000066</v>
      </c>
      <c r="M15" s="71">
        <f>SUM((M8+M11)-(M9+M10))</f>
        <v>-365427.51600000076</v>
      </c>
      <c r="N15" s="72">
        <f>SUM((N8+N11)-(N9+N10))</f>
        <v>-244054.58000000194</v>
      </c>
    </row>
    <row r="16" spans="1:14" hidden="1" x14ac:dyDescent="0.2">
      <c r="A16" s="73"/>
      <c r="B16" s="73">
        <v>350984</v>
      </c>
      <c r="C16" s="73">
        <v>40721.1</v>
      </c>
      <c r="D16" s="73">
        <v>99205.6</v>
      </c>
      <c r="E16" s="73"/>
      <c r="F16" s="73"/>
      <c r="G16" s="73">
        <v>268725.3</v>
      </c>
      <c r="H16" s="73">
        <v>133824.29999999999</v>
      </c>
      <c r="I16" s="73">
        <v>588125</v>
      </c>
      <c r="J16" s="73">
        <v>1001040</v>
      </c>
      <c r="K16" s="73"/>
    </row>
    <row r="17" spans="1:11" hidden="1" x14ac:dyDescent="0.2">
      <c r="A17" s="73"/>
      <c r="B17" s="74">
        <f>+B15-B16</f>
        <v>-0.29999999981373549</v>
      </c>
      <c r="C17" s="74">
        <f>+C15-C16</f>
        <v>0.30000000037398422</v>
      </c>
      <c r="D17" s="74">
        <f t="shared" ref="D17:K17" si="2">+D15-D16</f>
        <v>-0.19999999963329174</v>
      </c>
      <c r="E17" s="74">
        <f t="shared" si="2"/>
        <v>-113997</v>
      </c>
      <c r="F17" s="74">
        <f t="shared" si="2"/>
        <v>-209571.20000000019</v>
      </c>
      <c r="G17" s="74">
        <f t="shared" si="2"/>
        <v>7.5669959187507629E-10</v>
      </c>
      <c r="H17" s="74">
        <f t="shared" si="2"/>
        <v>1.799999998183921E-2</v>
      </c>
      <c r="I17" s="74">
        <f t="shared" si="2"/>
        <v>0</v>
      </c>
      <c r="J17" s="74">
        <f t="shared" si="2"/>
        <v>-1</v>
      </c>
      <c r="K17" s="74">
        <f t="shared" si="2"/>
        <v>464898</v>
      </c>
    </row>
    <row r="18" spans="1:11" x14ac:dyDescent="0.2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1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1:11" x14ac:dyDescent="0.2">
      <c r="A20" s="75" t="s">
        <v>429</v>
      </c>
    </row>
    <row r="21" spans="1:11" x14ac:dyDescent="0.2">
      <c r="A21" s="75" t="s">
        <v>427</v>
      </c>
    </row>
    <row r="22" spans="1:11" x14ac:dyDescent="0.2">
      <c r="A22" s="75" t="s">
        <v>428</v>
      </c>
    </row>
  </sheetData>
  <mergeCells count="3">
    <mergeCell ref="A1:K1"/>
    <mergeCell ref="A2:K2"/>
    <mergeCell ref="A3:K3"/>
  </mergeCells>
  <phoneticPr fontId="7" type="noConversion"/>
  <printOptions horizontalCentered="1" verticalCentered="1"/>
  <pageMargins left="0" right="0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I104"/>
  <sheetViews>
    <sheetView showGridLines="0" tabSelected="1" workbookViewId="0">
      <pane xSplit="2" ySplit="8" topLeftCell="AP9" activePane="bottomRight" state="frozen"/>
      <selection activeCell="A5" sqref="A5"/>
      <selection pane="topRight" activeCell="A5" sqref="A5"/>
      <selection pane="bottomLeft" activeCell="A5" sqref="A5"/>
      <selection pane="bottomRight" activeCell="AP14" sqref="AP14"/>
    </sheetView>
  </sheetViews>
  <sheetFormatPr baseColWidth="10" defaultRowHeight="14.1" customHeight="1" outlineLevelCol="1" x14ac:dyDescent="0.2"/>
  <cols>
    <col min="1" max="1" width="7.28515625" style="169" bestFit="1" customWidth="1"/>
    <col min="2" max="2" width="41.85546875" style="169" customWidth="1"/>
    <col min="3" max="4" width="18.28515625" style="169" hidden="1" customWidth="1" outlineLevel="1"/>
    <col min="5" max="5" width="8.42578125" style="169" hidden="1" customWidth="1" outlineLevel="1"/>
    <col min="6" max="7" width="18.28515625" style="169" hidden="1" customWidth="1" outlineLevel="1"/>
    <col min="8" max="8" width="12.42578125" style="169" hidden="1" customWidth="1" outlineLevel="1"/>
    <col min="9" max="10" width="18.28515625" style="169" hidden="1" customWidth="1" outlineLevel="1"/>
    <col min="11" max="11" width="8.42578125" style="169" hidden="1" customWidth="1" outlineLevel="1"/>
    <col min="12" max="12" width="19.42578125" style="169" hidden="1" customWidth="1" outlineLevel="1"/>
    <col min="13" max="13" width="18.28515625" style="169" hidden="1" customWidth="1" outlineLevel="1"/>
    <col min="14" max="14" width="8.42578125" style="169" hidden="1" customWidth="1" outlineLevel="1"/>
    <col min="15" max="16" width="18.28515625" style="169" hidden="1" customWidth="1" outlineLevel="1"/>
    <col min="17" max="17" width="8.28515625" style="169" hidden="1" customWidth="1" outlineLevel="1"/>
    <col min="18" max="19" width="19.42578125" style="169" hidden="1" customWidth="1" outlineLevel="1"/>
    <col min="20" max="20" width="8.28515625" style="169" hidden="1" customWidth="1" outlineLevel="1"/>
    <col min="21" max="22" width="19.42578125" style="169" hidden="1" customWidth="1" outlineLevel="1"/>
    <col min="23" max="23" width="8.28515625" style="169" hidden="1" customWidth="1" outlineLevel="1"/>
    <col min="24" max="25" width="19.42578125" style="169" hidden="1" customWidth="1" outlineLevel="1"/>
    <col min="26" max="26" width="8.28515625" style="169" hidden="1" customWidth="1" outlineLevel="1"/>
    <col min="27" max="28" width="19.42578125" style="169" hidden="1" customWidth="1" outlineLevel="1"/>
    <col min="29" max="29" width="8.28515625" style="169" hidden="1" customWidth="1" outlineLevel="1"/>
    <col min="30" max="31" width="19.42578125" style="169" hidden="1" customWidth="1" outlineLevel="1"/>
    <col min="32" max="32" width="8.28515625" style="169" hidden="1" customWidth="1" outlineLevel="1"/>
    <col min="33" max="34" width="19.42578125" style="169" hidden="1" customWidth="1" outlineLevel="1"/>
    <col min="35" max="35" width="8.28515625" style="169" hidden="1" customWidth="1" outlineLevel="1"/>
    <col min="36" max="37" width="19.42578125" style="169" hidden="1" customWidth="1" outlineLevel="1"/>
    <col min="38" max="38" width="8.28515625" style="169" hidden="1" customWidth="1" outlineLevel="1"/>
    <col min="39" max="40" width="19.42578125" style="169" hidden="1" customWidth="1" outlineLevel="1"/>
    <col min="41" max="41" width="8.28515625" style="169" hidden="1" customWidth="1" outlineLevel="1"/>
    <col min="42" max="42" width="16.5703125" style="169" bestFit="1" customWidth="1" collapsed="1"/>
    <col min="43" max="43" width="16.5703125" style="169" bestFit="1" customWidth="1"/>
    <col min="44" max="44" width="8.140625" style="169" bestFit="1" customWidth="1"/>
    <col min="45" max="46" width="16.5703125" style="169" bestFit="1" customWidth="1"/>
    <col min="47" max="47" width="8.140625" style="169" bestFit="1" customWidth="1"/>
    <col min="48" max="49" width="16.5703125" style="169" bestFit="1" customWidth="1"/>
    <col min="50" max="50" width="8.140625" style="169" bestFit="1" customWidth="1"/>
    <col min="51" max="52" width="16.5703125" style="169" bestFit="1" customWidth="1"/>
    <col min="53" max="53" width="8.140625" style="169" bestFit="1" customWidth="1"/>
    <col min="54" max="55" width="16.5703125" style="169" bestFit="1" customWidth="1"/>
    <col min="56" max="56" width="8.140625" style="169" bestFit="1" customWidth="1"/>
    <col min="57" max="58" width="16.5703125" style="169" bestFit="1" customWidth="1"/>
    <col min="59" max="59" width="8.140625" style="169" bestFit="1" customWidth="1"/>
    <col min="60" max="16384" width="11.42578125" style="169"/>
  </cols>
  <sheetData>
    <row r="1" spans="1:61" ht="14.1" customHeight="1" x14ac:dyDescent="0.2">
      <c r="A1" s="433"/>
      <c r="B1" s="433"/>
    </row>
    <row r="2" spans="1:61" ht="46.5" customHeight="1" x14ac:dyDescent="0.2">
      <c r="A2" s="433"/>
      <c r="B2" s="433"/>
      <c r="AP2" s="435" t="s">
        <v>582</v>
      </c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</row>
    <row r="3" spans="1:61" ht="27" customHeight="1" x14ac:dyDescent="0.2">
      <c r="A3" s="433"/>
      <c r="B3" s="433"/>
      <c r="C3" s="330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AP3" s="437" t="s">
        <v>583</v>
      </c>
      <c r="AQ3" s="437"/>
      <c r="AR3" s="437"/>
      <c r="AS3" s="437"/>
      <c r="AT3" s="437"/>
      <c r="AU3" s="437"/>
      <c r="AV3" s="437"/>
      <c r="AW3" s="437"/>
      <c r="AX3" s="437"/>
      <c r="AY3" s="437"/>
      <c r="AZ3" s="437"/>
      <c r="BA3" s="437"/>
      <c r="BB3" s="437"/>
      <c r="BC3" s="437"/>
      <c r="BD3" s="437"/>
      <c r="BE3" s="437"/>
      <c r="BF3" s="437"/>
      <c r="BG3" s="437"/>
    </row>
    <row r="4" spans="1:61" ht="27" customHeight="1" x14ac:dyDescent="0.2">
      <c r="A4" s="433"/>
      <c r="B4" s="43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436"/>
      <c r="AT4" s="436"/>
      <c r="AU4" s="436"/>
      <c r="AV4" s="436"/>
      <c r="AW4" s="436"/>
      <c r="AX4" s="436"/>
      <c r="AY4" s="436"/>
      <c r="AZ4" s="436"/>
      <c r="BA4" s="436"/>
      <c r="BB4" s="436"/>
      <c r="BC4" s="436"/>
      <c r="BD4" s="436"/>
      <c r="BE4" s="436"/>
      <c r="BF4" s="436"/>
      <c r="BG4" s="436"/>
      <c r="BH4" s="160"/>
      <c r="BI4" s="160"/>
    </row>
    <row r="5" spans="1:61" ht="50.1" customHeight="1" x14ac:dyDescent="0.2">
      <c r="A5" s="433"/>
      <c r="B5" s="43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436"/>
      <c r="AT5" s="436"/>
      <c r="AU5" s="436"/>
      <c r="AV5" s="436"/>
      <c r="AW5" s="436"/>
      <c r="AX5" s="436"/>
      <c r="AY5" s="436"/>
      <c r="AZ5" s="436"/>
      <c r="BA5" s="436"/>
      <c r="BB5" s="436"/>
      <c r="BC5" s="436"/>
      <c r="BD5" s="436"/>
      <c r="BE5" s="436"/>
      <c r="BF5" s="436"/>
      <c r="BG5" s="436"/>
      <c r="BH5" s="160"/>
      <c r="BI5" s="160"/>
    </row>
    <row r="6" spans="1:61" ht="14.1" customHeight="1" thickBot="1" x14ac:dyDescent="0.25">
      <c r="A6" s="434"/>
      <c r="B6" s="434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32"/>
      <c r="BE6" s="432"/>
      <c r="BF6" s="432"/>
      <c r="BG6" s="432"/>
      <c r="BH6" s="160"/>
      <c r="BI6" s="160"/>
    </row>
    <row r="7" spans="1:61" ht="14.1" customHeight="1" thickBot="1" x14ac:dyDescent="0.25">
      <c r="A7" s="430" t="s">
        <v>517</v>
      </c>
      <c r="B7" s="430" t="s">
        <v>504</v>
      </c>
      <c r="C7" s="427">
        <v>2000</v>
      </c>
      <c r="D7" s="428"/>
      <c r="E7" s="429"/>
      <c r="F7" s="427">
        <v>2001</v>
      </c>
      <c r="G7" s="428"/>
      <c r="H7" s="429"/>
      <c r="I7" s="427">
        <v>2002</v>
      </c>
      <c r="J7" s="428"/>
      <c r="K7" s="429"/>
      <c r="L7" s="427">
        <v>2003</v>
      </c>
      <c r="M7" s="428"/>
      <c r="N7" s="429"/>
      <c r="O7" s="427">
        <v>2004</v>
      </c>
      <c r="P7" s="428"/>
      <c r="Q7" s="429"/>
      <c r="R7" s="427">
        <v>2005</v>
      </c>
      <c r="S7" s="428"/>
      <c r="T7" s="429"/>
      <c r="U7" s="427">
        <v>2006</v>
      </c>
      <c r="V7" s="428"/>
      <c r="W7" s="429"/>
      <c r="X7" s="427">
        <v>2007</v>
      </c>
      <c r="Y7" s="428"/>
      <c r="Z7" s="429"/>
      <c r="AA7" s="427">
        <v>2008</v>
      </c>
      <c r="AB7" s="428"/>
      <c r="AC7" s="429"/>
      <c r="AD7" s="427">
        <v>2009</v>
      </c>
      <c r="AE7" s="428"/>
      <c r="AF7" s="429"/>
      <c r="AG7" s="427">
        <v>2010</v>
      </c>
      <c r="AH7" s="428"/>
      <c r="AI7" s="429"/>
      <c r="AJ7" s="427" t="s">
        <v>490</v>
      </c>
      <c r="AK7" s="428"/>
      <c r="AL7" s="429"/>
      <c r="AM7" s="427" t="s">
        <v>490</v>
      </c>
      <c r="AN7" s="428"/>
      <c r="AO7" s="429"/>
      <c r="AP7" s="427">
        <v>2011</v>
      </c>
      <c r="AQ7" s="428"/>
      <c r="AR7" s="429"/>
      <c r="AS7" s="427">
        <v>2012</v>
      </c>
      <c r="AT7" s="428"/>
      <c r="AU7" s="429"/>
      <c r="AV7" s="427">
        <v>2013</v>
      </c>
      <c r="AW7" s="428"/>
      <c r="AX7" s="429"/>
      <c r="AY7" s="427">
        <v>2014</v>
      </c>
      <c r="AZ7" s="428"/>
      <c r="BA7" s="429"/>
      <c r="BB7" s="427">
        <v>2015</v>
      </c>
      <c r="BC7" s="428"/>
      <c r="BD7" s="429"/>
      <c r="BE7" s="427">
        <v>2016</v>
      </c>
      <c r="BF7" s="428"/>
      <c r="BG7" s="429"/>
    </row>
    <row r="8" spans="1:61" ht="14.1" customHeight="1" thickBot="1" x14ac:dyDescent="0.25">
      <c r="A8" s="431"/>
      <c r="B8" s="431"/>
      <c r="C8" s="290" t="s">
        <v>488</v>
      </c>
      <c r="D8" s="217" t="s">
        <v>487</v>
      </c>
      <c r="E8" s="218" t="s">
        <v>489</v>
      </c>
      <c r="F8" s="290" t="s">
        <v>488</v>
      </c>
      <c r="G8" s="217" t="s">
        <v>487</v>
      </c>
      <c r="H8" s="218" t="s">
        <v>489</v>
      </c>
      <c r="I8" s="290" t="s">
        <v>488</v>
      </c>
      <c r="J8" s="217" t="s">
        <v>487</v>
      </c>
      <c r="K8" s="218" t="s">
        <v>489</v>
      </c>
      <c r="L8" s="290" t="s">
        <v>488</v>
      </c>
      <c r="M8" s="217" t="s">
        <v>487</v>
      </c>
      <c r="N8" s="218" t="s">
        <v>489</v>
      </c>
      <c r="O8" s="290" t="s">
        <v>488</v>
      </c>
      <c r="P8" s="217" t="s">
        <v>487</v>
      </c>
      <c r="Q8" s="218" t="s">
        <v>489</v>
      </c>
      <c r="R8" s="290" t="s">
        <v>488</v>
      </c>
      <c r="S8" s="217" t="s">
        <v>487</v>
      </c>
      <c r="T8" s="218" t="s">
        <v>489</v>
      </c>
      <c r="U8" s="290" t="s">
        <v>488</v>
      </c>
      <c r="V8" s="217" t="s">
        <v>487</v>
      </c>
      <c r="W8" s="218" t="s">
        <v>489</v>
      </c>
      <c r="X8" s="290" t="s">
        <v>488</v>
      </c>
      <c r="Y8" s="217" t="s">
        <v>487</v>
      </c>
      <c r="Z8" s="218" t="s">
        <v>489</v>
      </c>
      <c r="AA8" s="290" t="s">
        <v>488</v>
      </c>
      <c r="AB8" s="217" t="s">
        <v>487</v>
      </c>
      <c r="AC8" s="218" t="s">
        <v>489</v>
      </c>
      <c r="AD8" s="290" t="s">
        <v>488</v>
      </c>
      <c r="AE8" s="217" t="s">
        <v>487</v>
      </c>
      <c r="AF8" s="218" t="s">
        <v>489</v>
      </c>
      <c r="AG8" s="290" t="s">
        <v>488</v>
      </c>
      <c r="AH8" s="217" t="s">
        <v>487</v>
      </c>
      <c r="AI8" s="218" t="s">
        <v>489</v>
      </c>
      <c r="AJ8" s="290" t="s">
        <v>488</v>
      </c>
      <c r="AK8" s="217" t="s">
        <v>487</v>
      </c>
      <c r="AL8" s="218" t="s">
        <v>489</v>
      </c>
      <c r="AM8" s="290" t="s">
        <v>488</v>
      </c>
      <c r="AN8" s="217" t="s">
        <v>487</v>
      </c>
      <c r="AO8" s="218" t="s">
        <v>489</v>
      </c>
      <c r="AP8" s="290" t="s">
        <v>488</v>
      </c>
      <c r="AQ8" s="217" t="s">
        <v>487</v>
      </c>
      <c r="AR8" s="218" t="s">
        <v>489</v>
      </c>
      <c r="AS8" s="290" t="s">
        <v>488</v>
      </c>
      <c r="AT8" s="217" t="s">
        <v>487</v>
      </c>
      <c r="AU8" s="218" t="s">
        <v>489</v>
      </c>
      <c r="AV8" s="290" t="s">
        <v>488</v>
      </c>
      <c r="AW8" s="217" t="s">
        <v>487</v>
      </c>
      <c r="AX8" s="218" t="s">
        <v>489</v>
      </c>
      <c r="AY8" s="290" t="s">
        <v>488</v>
      </c>
      <c r="AZ8" s="217" t="s">
        <v>487</v>
      </c>
      <c r="BA8" s="218" t="s">
        <v>489</v>
      </c>
      <c r="BB8" s="290" t="s">
        <v>488</v>
      </c>
      <c r="BC8" s="217" t="s">
        <v>487</v>
      </c>
      <c r="BD8" s="218" t="s">
        <v>489</v>
      </c>
      <c r="BE8" s="290" t="s">
        <v>488</v>
      </c>
      <c r="BF8" s="217" t="s">
        <v>487</v>
      </c>
      <c r="BG8" s="218" t="s">
        <v>489</v>
      </c>
    </row>
    <row r="9" spans="1:61" ht="14.1" customHeight="1" x14ac:dyDescent="0.2">
      <c r="A9" s="256" t="s">
        <v>270</v>
      </c>
      <c r="B9" s="357" t="s">
        <v>505</v>
      </c>
      <c r="C9" s="195">
        <v>2031274545</v>
      </c>
      <c r="D9" s="196">
        <v>1944879045</v>
      </c>
      <c r="E9" s="358">
        <v>566.51589735133302</v>
      </c>
      <c r="F9" s="195">
        <v>2472757203</v>
      </c>
      <c r="G9" s="196">
        <v>2380830759</v>
      </c>
      <c r="H9" s="358">
        <v>760.87532104438094</v>
      </c>
      <c r="I9" s="195">
        <v>2564879868</v>
      </c>
      <c r="J9" s="196">
        <v>2429905125</v>
      </c>
      <c r="K9" s="358">
        <v>758.83006505721858</v>
      </c>
      <c r="L9" s="195">
        <v>2786177406</v>
      </c>
      <c r="M9" s="196">
        <v>2635905375</v>
      </c>
      <c r="N9" s="358">
        <v>695.45939387218198</v>
      </c>
      <c r="O9" s="195">
        <v>1858230724</v>
      </c>
      <c r="P9" s="196">
        <v>1775704130</v>
      </c>
      <c r="Q9" s="358">
        <v>95.558861828398008</v>
      </c>
      <c r="R9" s="195">
        <v>2082754777</v>
      </c>
      <c r="S9" s="196">
        <v>1988095197</v>
      </c>
      <c r="T9" s="358">
        <v>95.455078003165227</v>
      </c>
      <c r="U9" s="195">
        <v>2281726755</v>
      </c>
      <c r="V9" s="196">
        <v>2164761668</v>
      </c>
      <c r="W9" s="358">
        <v>94.873834619167624</v>
      </c>
      <c r="X9" s="195">
        <v>3209295136</v>
      </c>
      <c r="Y9" s="196">
        <v>3092780077</v>
      </c>
      <c r="Z9" s="358">
        <v>96.369450173248268</v>
      </c>
      <c r="AA9" s="195">
        <v>3353426178</v>
      </c>
      <c r="AB9" s="196">
        <v>3243219494</v>
      </c>
      <c r="AC9" s="358">
        <v>96.713609360987107</v>
      </c>
      <c r="AD9" s="195">
        <v>4328332259.5360003</v>
      </c>
      <c r="AE9" s="196">
        <v>4198457686.7279997</v>
      </c>
      <c r="AF9" s="358">
        <v>96.999431535740669</v>
      </c>
      <c r="AG9" s="195">
        <v>4597627218</v>
      </c>
      <c r="AH9" s="196">
        <v>3637065281</v>
      </c>
      <c r="AI9" s="358">
        <v>79.107441916140147</v>
      </c>
      <c r="AJ9" s="195">
        <v>3786231179</v>
      </c>
      <c r="AK9" s="196">
        <v>3637065281</v>
      </c>
      <c r="AL9" s="358">
        <v>96.060306649331523</v>
      </c>
      <c r="AM9" s="195">
        <v>3786231179</v>
      </c>
      <c r="AN9" s="196">
        <v>3637065281</v>
      </c>
      <c r="AO9" s="358">
        <v>96.060306649331523</v>
      </c>
      <c r="AP9" s="195">
        <v>4074393319</v>
      </c>
      <c r="AQ9" s="196">
        <v>3903145720</v>
      </c>
      <c r="AR9" s="358">
        <v>95.796979191934511</v>
      </c>
      <c r="AS9" s="195">
        <v>4405606184</v>
      </c>
      <c r="AT9" s="196">
        <v>4102815487</v>
      </c>
      <c r="AU9" s="358">
        <v>93.127150172894346</v>
      </c>
      <c r="AV9" s="195">
        <v>4936018841.9219999</v>
      </c>
      <c r="AW9" s="196">
        <v>4633580624.3079996</v>
      </c>
      <c r="AX9" s="358">
        <v>93.872830973711672</v>
      </c>
      <c r="AY9" s="195">
        <v>5513608966.71</v>
      </c>
      <c r="AZ9" s="196">
        <v>5137434156.0487356</v>
      </c>
      <c r="BA9" s="358">
        <v>93.177339689257465</v>
      </c>
      <c r="BB9" s="195">
        <v>5511570906.5769939</v>
      </c>
      <c r="BC9" s="196">
        <v>5148101709.0357389</v>
      </c>
      <c r="BD9" s="358">
        <v>93.405342982932055</v>
      </c>
      <c r="BE9" s="195">
        <v>5843519677.0929995</v>
      </c>
      <c r="BF9" s="196">
        <v>5518856856.7091398</v>
      </c>
      <c r="BG9" s="358">
        <v>94.444053612815566</v>
      </c>
    </row>
    <row r="10" spans="1:61" ht="14.1" customHeight="1" x14ac:dyDescent="0.2">
      <c r="A10" s="272" t="s">
        <v>271</v>
      </c>
      <c r="B10" s="354" t="s">
        <v>520</v>
      </c>
      <c r="C10" s="336">
        <v>1159849177</v>
      </c>
      <c r="D10" s="333">
        <v>1107690659</v>
      </c>
      <c r="E10" s="352">
        <v>285.66836286213032</v>
      </c>
      <c r="F10" s="336">
        <v>1267067829</v>
      </c>
      <c r="G10" s="333">
        <v>1218558222</v>
      </c>
      <c r="H10" s="352">
        <v>288.10349715861992</v>
      </c>
      <c r="I10" s="336">
        <v>1215326809</v>
      </c>
      <c r="J10" s="333">
        <v>1131739765</v>
      </c>
      <c r="K10" s="352">
        <v>278.82948251857601</v>
      </c>
      <c r="L10" s="336">
        <v>1200619094</v>
      </c>
      <c r="M10" s="333">
        <v>1137394751</v>
      </c>
      <c r="N10" s="352">
        <v>282.78359920366211</v>
      </c>
      <c r="O10" s="336">
        <v>1053030373</v>
      </c>
      <c r="P10" s="333">
        <v>1004096731</v>
      </c>
      <c r="Q10" s="352">
        <v>95.353064521720114</v>
      </c>
      <c r="R10" s="336">
        <v>1033403694</v>
      </c>
      <c r="S10" s="333">
        <v>970411729</v>
      </c>
      <c r="T10" s="352">
        <v>93.90441844114406</v>
      </c>
      <c r="U10" s="336">
        <v>1131362404</v>
      </c>
      <c r="V10" s="333">
        <v>1045500451</v>
      </c>
      <c r="W10" s="352">
        <v>92.41074719325745</v>
      </c>
      <c r="X10" s="336">
        <v>1351585384</v>
      </c>
      <c r="Y10" s="333">
        <v>1276166059</v>
      </c>
      <c r="Z10" s="352">
        <v>94.419936328639679</v>
      </c>
      <c r="AA10" s="336">
        <v>1490996708</v>
      </c>
      <c r="AB10" s="333">
        <v>1427253890</v>
      </c>
      <c r="AC10" s="352">
        <v>95.724818327365483</v>
      </c>
      <c r="AD10" s="336">
        <v>1564302863.9150002</v>
      </c>
      <c r="AE10" s="333">
        <v>1512333838.7389998</v>
      </c>
      <c r="AF10" s="352">
        <v>96.677815634375506</v>
      </c>
      <c r="AG10" s="336">
        <v>1650518482</v>
      </c>
      <c r="AH10" s="333">
        <v>1573039848</v>
      </c>
      <c r="AI10" s="352">
        <v>95.305800277612406</v>
      </c>
      <c r="AJ10" s="336">
        <v>1650518482</v>
      </c>
      <c r="AK10" s="333">
        <v>1573039848</v>
      </c>
      <c r="AL10" s="352">
        <v>95.305800277612406</v>
      </c>
      <c r="AM10" s="336">
        <v>1650518482</v>
      </c>
      <c r="AN10" s="333">
        <v>1573039848</v>
      </c>
      <c r="AO10" s="352">
        <v>95.305800277612406</v>
      </c>
      <c r="AP10" s="336">
        <v>1809415481</v>
      </c>
      <c r="AQ10" s="333">
        <v>1706458318</v>
      </c>
      <c r="AR10" s="352">
        <v>94.309921403839255</v>
      </c>
      <c r="AS10" s="336">
        <v>1914088061</v>
      </c>
      <c r="AT10" s="333">
        <v>1760043337</v>
      </c>
      <c r="AU10" s="352">
        <v>91.952056588267908</v>
      </c>
      <c r="AV10" s="336">
        <v>2149414371.2020001</v>
      </c>
      <c r="AW10" s="333">
        <v>2007357534.9819999</v>
      </c>
      <c r="AX10" s="352">
        <v>93.390905070549096</v>
      </c>
      <c r="AY10" s="336">
        <v>2369664719.8470001</v>
      </c>
      <c r="AZ10" s="333">
        <v>2214657514.8379998</v>
      </c>
      <c r="BA10" s="352">
        <v>93.458686213676316</v>
      </c>
      <c r="BB10" s="336">
        <v>2545788534.9729967</v>
      </c>
      <c r="BC10" s="333">
        <v>2374109588.0255485</v>
      </c>
      <c r="BD10" s="352">
        <v>93.256354776172742</v>
      </c>
      <c r="BE10" s="336">
        <v>2781263832.3590002</v>
      </c>
      <c r="BF10" s="333">
        <v>2598644620.7041397</v>
      </c>
      <c r="BG10" s="352">
        <v>93.433948641256109</v>
      </c>
    </row>
    <row r="11" spans="1:61" ht="14.1" customHeight="1" x14ac:dyDescent="0.2">
      <c r="A11" s="272" t="s">
        <v>273</v>
      </c>
      <c r="B11" s="354" t="s">
        <v>234</v>
      </c>
      <c r="C11" s="336">
        <v>485746887</v>
      </c>
      <c r="D11" s="333">
        <v>466023242</v>
      </c>
      <c r="E11" s="337">
        <v>95.939522099294479</v>
      </c>
      <c r="F11" s="336">
        <v>501929630</v>
      </c>
      <c r="G11" s="333">
        <v>486285663</v>
      </c>
      <c r="H11" s="337">
        <v>96.883235006468936</v>
      </c>
      <c r="I11" s="336">
        <v>445412665</v>
      </c>
      <c r="J11" s="333">
        <v>416203334</v>
      </c>
      <c r="K11" s="337">
        <v>93.442186696689461</v>
      </c>
      <c r="L11" s="336">
        <v>449956974</v>
      </c>
      <c r="M11" s="333">
        <v>438018044</v>
      </c>
      <c r="N11" s="337">
        <v>97.346650748878048</v>
      </c>
      <c r="O11" s="336">
        <v>460794477</v>
      </c>
      <c r="P11" s="333">
        <v>447060681</v>
      </c>
      <c r="Q11" s="337">
        <v>97.019539797999784</v>
      </c>
      <c r="R11" s="336">
        <v>506740755</v>
      </c>
      <c r="S11" s="333">
        <v>486715516</v>
      </c>
      <c r="T11" s="337">
        <v>96.048228053020921</v>
      </c>
      <c r="U11" s="336">
        <v>562364877</v>
      </c>
      <c r="V11" s="333">
        <v>536516204</v>
      </c>
      <c r="W11" s="337">
        <v>95.403576208760981</v>
      </c>
      <c r="X11" s="336">
        <v>634087452</v>
      </c>
      <c r="Y11" s="333">
        <v>603162495</v>
      </c>
      <c r="Z11" s="337">
        <v>95.122919259408405</v>
      </c>
      <c r="AA11" s="336">
        <v>730743326</v>
      </c>
      <c r="AB11" s="333">
        <v>704239398</v>
      </c>
      <c r="AC11" s="337">
        <v>96.373018123192537</v>
      </c>
      <c r="AD11" s="336">
        <v>824278596.08200002</v>
      </c>
      <c r="AE11" s="333">
        <v>807275460.64900005</v>
      </c>
      <c r="AF11" s="337">
        <v>97.937210123637797</v>
      </c>
      <c r="AG11" s="336">
        <v>853921389</v>
      </c>
      <c r="AH11" s="333">
        <v>826337603</v>
      </c>
      <c r="AI11" s="337">
        <v>96.769751132208725</v>
      </c>
      <c r="AJ11" s="336">
        <v>853921389</v>
      </c>
      <c r="AK11" s="333">
        <v>826337603</v>
      </c>
      <c r="AL11" s="337">
        <v>96.769751132208725</v>
      </c>
      <c r="AM11" s="336">
        <v>853921389</v>
      </c>
      <c r="AN11" s="333">
        <v>826337603</v>
      </c>
      <c r="AO11" s="337">
        <v>96.769751132208725</v>
      </c>
      <c r="AP11" s="336">
        <v>942480013</v>
      </c>
      <c r="AQ11" s="333">
        <v>906256581</v>
      </c>
      <c r="AR11" s="337">
        <v>96.156583534891354</v>
      </c>
      <c r="AS11" s="336">
        <v>1023919699</v>
      </c>
      <c r="AT11" s="333">
        <v>941377270</v>
      </c>
      <c r="AU11" s="337">
        <v>91.938583750208707</v>
      </c>
      <c r="AV11" s="336">
        <v>1109249748.5239999</v>
      </c>
      <c r="AW11" s="333">
        <v>1052964308.344</v>
      </c>
      <c r="AX11" s="337">
        <v>94.925809967061525</v>
      </c>
      <c r="AY11" s="336">
        <v>1217905464.437</v>
      </c>
      <c r="AZ11" s="333">
        <v>1298233941.8669999</v>
      </c>
      <c r="BA11" s="337">
        <v>106.5956250115959</v>
      </c>
      <c r="BB11" s="336">
        <v>1680663021.8338797</v>
      </c>
      <c r="BC11" s="333">
        <v>1563282525.1784003</v>
      </c>
      <c r="BD11" s="337">
        <v>93.01582202198999</v>
      </c>
      <c r="BE11" s="336">
        <v>1740003434.497</v>
      </c>
      <c r="BF11" s="333">
        <v>1616939478.5559998</v>
      </c>
      <c r="BG11" s="337">
        <v>92.92737281426254</v>
      </c>
    </row>
    <row r="12" spans="1:61" ht="14.1" customHeight="1" x14ac:dyDescent="0.2">
      <c r="A12" s="272" t="s">
        <v>275</v>
      </c>
      <c r="B12" s="354" t="s">
        <v>235</v>
      </c>
      <c r="C12" s="336">
        <v>286759536</v>
      </c>
      <c r="D12" s="333">
        <v>265805725</v>
      </c>
      <c r="E12" s="337">
        <v>92.692898275578187</v>
      </c>
      <c r="F12" s="336">
        <v>351479484</v>
      </c>
      <c r="G12" s="333">
        <v>331963535</v>
      </c>
      <c r="H12" s="337">
        <v>94.447485589230013</v>
      </c>
      <c r="I12" s="336">
        <v>363557141</v>
      </c>
      <c r="J12" s="333">
        <v>321068100</v>
      </c>
      <c r="K12" s="337">
        <v>88.312967561817189</v>
      </c>
      <c r="L12" s="336">
        <v>338949174</v>
      </c>
      <c r="M12" s="333">
        <v>298550560</v>
      </c>
      <c r="N12" s="337">
        <v>88.081217746233548</v>
      </c>
      <c r="O12" s="336">
        <v>308679046</v>
      </c>
      <c r="P12" s="333">
        <v>286931805</v>
      </c>
      <c r="Q12" s="337">
        <v>92.954740115401293</v>
      </c>
      <c r="R12" s="336">
        <v>370000498</v>
      </c>
      <c r="S12" s="333">
        <v>334482433</v>
      </c>
      <c r="T12" s="337">
        <v>90.400535893332773</v>
      </c>
      <c r="U12" s="336">
        <v>400469431</v>
      </c>
      <c r="V12" s="333">
        <v>347304273</v>
      </c>
      <c r="W12" s="337">
        <v>86.724290573879031</v>
      </c>
      <c r="X12" s="336">
        <v>530099742</v>
      </c>
      <c r="Y12" s="333">
        <v>496633018</v>
      </c>
      <c r="Z12" s="337">
        <v>93.686711886760364</v>
      </c>
      <c r="AA12" s="336">
        <v>549665163</v>
      </c>
      <c r="AB12" s="333">
        <v>522238710</v>
      </c>
      <c r="AC12" s="337">
        <v>95.010334500678553</v>
      </c>
      <c r="AD12" s="336">
        <v>516481546.074</v>
      </c>
      <c r="AE12" s="333">
        <v>490248126.773</v>
      </c>
      <c r="AF12" s="337">
        <v>94.920744119434346</v>
      </c>
      <c r="AG12" s="336">
        <v>557842489</v>
      </c>
      <c r="AH12" s="333">
        <v>521186435</v>
      </c>
      <c r="AI12" s="337">
        <v>93.428959836725525</v>
      </c>
      <c r="AJ12" s="336">
        <v>557842489</v>
      </c>
      <c r="AK12" s="333">
        <v>521186435</v>
      </c>
      <c r="AL12" s="337">
        <v>93.428959836725525</v>
      </c>
      <c r="AM12" s="336">
        <v>557842489</v>
      </c>
      <c r="AN12" s="333">
        <v>521186435</v>
      </c>
      <c r="AO12" s="337">
        <v>93.428959836725525</v>
      </c>
      <c r="AP12" s="336">
        <v>618665687</v>
      </c>
      <c r="AQ12" s="333">
        <v>565199247</v>
      </c>
      <c r="AR12" s="337">
        <v>91.357781573556068</v>
      </c>
      <c r="AS12" s="336">
        <v>619184716</v>
      </c>
      <c r="AT12" s="333">
        <v>566382282</v>
      </c>
      <c r="AU12" s="337">
        <v>91.472264635162603</v>
      </c>
      <c r="AV12" s="336">
        <v>709488613.96700001</v>
      </c>
      <c r="AW12" s="333">
        <v>655620615.06099999</v>
      </c>
      <c r="AX12" s="337">
        <v>92.407489303485065</v>
      </c>
      <c r="AY12" s="336">
        <v>798260071.95000005</v>
      </c>
      <c r="AZ12" s="333">
        <v>750262307.403</v>
      </c>
      <c r="BA12" s="337">
        <v>93.987202137049081</v>
      </c>
      <c r="BB12" s="336">
        <v>863302476.4171201</v>
      </c>
      <c r="BC12" s="333">
        <v>809079033.55201995</v>
      </c>
      <c r="BD12" s="337">
        <v>93.719067841651707</v>
      </c>
      <c r="BE12" s="336">
        <v>1041260397.862</v>
      </c>
      <c r="BF12" s="333">
        <v>981705142.14813995</v>
      </c>
      <c r="BG12" s="337">
        <v>94.280464729462139</v>
      </c>
    </row>
    <row r="13" spans="1:61" ht="14.1" customHeight="1" x14ac:dyDescent="0.2">
      <c r="A13" s="272" t="s">
        <v>277</v>
      </c>
      <c r="B13" s="354" t="s">
        <v>236</v>
      </c>
      <c r="C13" s="336">
        <v>387342754</v>
      </c>
      <c r="D13" s="333">
        <v>375861692</v>
      </c>
      <c r="E13" s="337">
        <v>97.035942487257671</v>
      </c>
      <c r="F13" s="336">
        <v>413658715</v>
      </c>
      <c r="G13" s="333">
        <v>400309024</v>
      </c>
      <c r="H13" s="337">
        <v>96.772776562920953</v>
      </c>
      <c r="I13" s="336">
        <v>406357003</v>
      </c>
      <c r="J13" s="333">
        <v>394468331</v>
      </c>
      <c r="K13" s="337">
        <v>97.074328260069393</v>
      </c>
      <c r="L13" s="336">
        <v>411712946</v>
      </c>
      <c r="M13" s="333">
        <v>400826147</v>
      </c>
      <c r="N13" s="337">
        <v>97.35573070855051</v>
      </c>
      <c r="O13" s="336">
        <v>283556850</v>
      </c>
      <c r="P13" s="333">
        <v>270104245</v>
      </c>
      <c r="Q13" s="337">
        <v>95.255764408442261</v>
      </c>
      <c r="R13" s="336">
        <v>156662441</v>
      </c>
      <c r="S13" s="333">
        <v>149213780</v>
      </c>
      <c r="T13" s="337">
        <v>95.245407289421721</v>
      </c>
      <c r="U13" s="336">
        <v>168528096</v>
      </c>
      <c r="V13" s="333">
        <v>161679974</v>
      </c>
      <c r="W13" s="337">
        <v>95.936510194715538</v>
      </c>
      <c r="X13" s="336">
        <v>187398190</v>
      </c>
      <c r="Y13" s="333">
        <v>176370546</v>
      </c>
      <c r="Z13" s="337">
        <v>94.115394604398261</v>
      </c>
      <c r="AA13" s="336">
        <v>210588219</v>
      </c>
      <c r="AB13" s="333">
        <v>200775782</v>
      </c>
      <c r="AC13" s="337">
        <v>95.340462516566518</v>
      </c>
      <c r="AD13" s="336">
        <v>223542721.759</v>
      </c>
      <c r="AE13" s="333">
        <v>214810251.317</v>
      </c>
      <c r="AF13" s="337">
        <v>96.093601091868948</v>
      </c>
      <c r="AG13" s="336">
        <v>238754604</v>
      </c>
      <c r="AH13" s="333">
        <v>225515810</v>
      </c>
      <c r="AI13" s="337">
        <v>94.455062319971006</v>
      </c>
      <c r="AJ13" s="336">
        <v>238754604</v>
      </c>
      <c r="AK13" s="333">
        <v>225515810</v>
      </c>
      <c r="AL13" s="337">
        <v>94.455062319971006</v>
      </c>
      <c r="AM13" s="336">
        <v>238754604</v>
      </c>
      <c r="AN13" s="333">
        <v>225515810</v>
      </c>
      <c r="AO13" s="337">
        <v>94.455062319971006</v>
      </c>
      <c r="AP13" s="336">
        <v>248269781</v>
      </c>
      <c r="AQ13" s="333">
        <v>235002490</v>
      </c>
      <c r="AR13" s="337">
        <v>94.656099124685653</v>
      </c>
      <c r="AS13" s="336">
        <v>270983646</v>
      </c>
      <c r="AT13" s="333">
        <v>252283785</v>
      </c>
      <c r="AU13" s="337">
        <v>93.099265850161302</v>
      </c>
      <c r="AV13" s="336">
        <v>330676008.71100003</v>
      </c>
      <c r="AW13" s="333">
        <v>298772611.57700002</v>
      </c>
      <c r="AX13" s="337">
        <v>90.352067796402338</v>
      </c>
      <c r="AY13" s="336">
        <v>353499183.45999998</v>
      </c>
      <c r="AZ13" s="333">
        <v>315788505.39500004</v>
      </c>
      <c r="BA13" s="337">
        <v>89.332173925865078</v>
      </c>
      <c r="BB13" s="336">
        <v>310051939.14948004</v>
      </c>
      <c r="BC13" s="333">
        <v>278156455</v>
      </c>
      <c r="BD13" s="337">
        <v>89.712857711203412</v>
      </c>
      <c r="BE13" s="336">
        <v>393759870.23299998</v>
      </c>
      <c r="BF13" s="333">
        <v>347237716.64300001</v>
      </c>
      <c r="BG13" s="337">
        <v>88.185146047901895</v>
      </c>
    </row>
    <row r="14" spans="1:61" ht="14.1" customHeight="1" x14ac:dyDescent="0.2">
      <c r="A14" s="272" t="s">
        <v>279</v>
      </c>
      <c r="B14" s="354" t="s">
        <v>521</v>
      </c>
      <c r="C14" s="336">
        <v>458889658</v>
      </c>
      <c r="D14" s="333">
        <v>428600033</v>
      </c>
      <c r="E14" s="337">
        <v>93.399366389730233</v>
      </c>
      <c r="F14" s="336">
        <v>511485943</v>
      </c>
      <c r="G14" s="333">
        <v>485245958</v>
      </c>
      <c r="H14" s="337">
        <v>94.869852171088894</v>
      </c>
      <c r="I14" s="336">
        <v>585516148</v>
      </c>
      <c r="J14" s="333">
        <v>564482870</v>
      </c>
      <c r="K14" s="337">
        <v>96.407737331951438</v>
      </c>
      <c r="L14" s="336">
        <v>787321683</v>
      </c>
      <c r="M14" s="333">
        <v>729117934</v>
      </c>
      <c r="N14" s="337">
        <v>92.607373801999046</v>
      </c>
      <c r="O14" s="336">
        <v>38958530</v>
      </c>
      <c r="P14" s="333">
        <v>37116415</v>
      </c>
      <c r="Q14" s="337">
        <v>95.271600340156567</v>
      </c>
      <c r="R14" s="336">
        <v>44675258</v>
      </c>
      <c r="S14" s="333">
        <v>43735343</v>
      </c>
      <c r="T14" s="337">
        <v>97.896117354263509</v>
      </c>
      <c r="U14" s="336">
        <v>59731107</v>
      </c>
      <c r="V14" s="333">
        <v>58055880</v>
      </c>
      <c r="W14" s="337">
        <v>97.195385982047839</v>
      </c>
      <c r="X14" s="336">
        <v>415158393</v>
      </c>
      <c r="Y14" s="333">
        <v>390821942</v>
      </c>
      <c r="Z14" s="337">
        <v>94.13803227627389</v>
      </c>
      <c r="AA14" s="336">
        <v>347192939</v>
      </c>
      <c r="AB14" s="333">
        <v>332046144</v>
      </c>
      <c r="AC14" s="337">
        <v>95.637355113376884</v>
      </c>
      <c r="AD14" s="336">
        <v>1174676342.339</v>
      </c>
      <c r="AE14" s="333">
        <v>1121241658.256</v>
      </c>
      <c r="AF14" s="337">
        <v>95.451114306379793</v>
      </c>
      <c r="AG14" s="336">
        <v>1276046819</v>
      </c>
      <c r="AH14" s="333">
        <v>1251587078</v>
      </c>
      <c r="AI14" s="337">
        <v>98.083162730724226</v>
      </c>
      <c r="AJ14" s="336">
        <v>1276046819</v>
      </c>
      <c r="AK14" s="333">
        <v>1251587078</v>
      </c>
      <c r="AL14" s="337">
        <v>98.083162730724226</v>
      </c>
      <c r="AM14" s="336">
        <v>1276046819</v>
      </c>
      <c r="AN14" s="333">
        <v>1251587078</v>
      </c>
      <c r="AO14" s="337">
        <v>98.083162730724226</v>
      </c>
      <c r="AP14" s="336">
        <v>1372920984</v>
      </c>
      <c r="AQ14" s="333">
        <v>1352445543</v>
      </c>
      <c r="AR14" s="337">
        <v>98.508622037348076</v>
      </c>
      <c r="AS14" s="336">
        <v>1544555211</v>
      </c>
      <c r="AT14" s="333">
        <v>1432203550</v>
      </c>
      <c r="AU14" s="337">
        <v>92.725953711472727</v>
      </c>
      <c r="AV14" s="336">
        <v>1799717446.1240001</v>
      </c>
      <c r="AW14" s="333">
        <v>1749116253.848</v>
      </c>
      <c r="AX14" s="337">
        <v>97.188381299243474</v>
      </c>
      <c r="AY14" s="336">
        <v>1792185529.257</v>
      </c>
      <c r="AZ14" s="333">
        <v>1730530708.5897355</v>
      </c>
      <c r="BA14" s="337">
        <v>96.559796981910395</v>
      </c>
      <c r="BB14" s="336">
        <v>1873665806.3949978</v>
      </c>
      <c r="BC14" s="333">
        <v>1807239945.4231899</v>
      </c>
      <c r="BD14" s="337">
        <v>96.454764732051459</v>
      </c>
      <c r="BE14" s="336">
        <v>1605193723.8109999</v>
      </c>
      <c r="BF14" s="333">
        <v>1563312192.573</v>
      </c>
      <c r="BG14" s="337">
        <v>97.390873723417869</v>
      </c>
    </row>
    <row r="15" spans="1:61" ht="14.1" customHeight="1" x14ac:dyDescent="0.2">
      <c r="A15" s="272" t="s">
        <v>281</v>
      </c>
      <c r="B15" s="354" t="s">
        <v>234</v>
      </c>
      <c r="C15" s="336">
        <v>135129592</v>
      </c>
      <c r="D15" s="333">
        <v>127284533</v>
      </c>
      <c r="E15" s="337">
        <v>94.194418199679021</v>
      </c>
      <c r="F15" s="336">
        <v>150527325</v>
      </c>
      <c r="G15" s="333">
        <v>146710207</v>
      </c>
      <c r="H15" s="337">
        <v>97.464169379214042</v>
      </c>
      <c r="I15" s="336">
        <v>166899496</v>
      </c>
      <c r="J15" s="333">
        <v>160903011</v>
      </c>
      <c r="K15" s="337">
        <v>96.40712815573751</v>
      </c>
      <c r="L15" s="336">
        <v>168524991</v>
      </c>
      <c r="M15" s="333">
        <v>165962430</v>
      </c>
      <c r="N15" s="337">
        <v>98.479417809314711</v>
      </c>
      <c r="O15" s="336">
        <v>26849547</v>
      </c>
      <c r="P15" s="333">
        <v>25899273</v>
      </c>
      <c r="Q15" s="337">
        <v>96.460744756699242</v>
      </c>
      <c r="R15" s="336">
        <v>31044243</v>
      </c>
      <c r="S15" s="333">
        <v>30607106</v>
      </c>
      <c r="T15" s="337">
        <v>98.591890290254454</v>
      </c>
      <c r="U15" s="336">
        <v>37334723</v>
      </c>
      <c r="V15" s="333">
        <v>36626225</v>
      </c>
      <c r="W15" s="337">
        <v>98.102308138190821</v>
      </c>
      <c r="X15" s="336">
        <v>48064870</v>
      </c>
      <c r="Y15" s="333">
        <v>46486697</v>
      </c>
      <c r="Z15" s="337">
        <v>96.716576992718387</v>
      </c>
      <c r="AA15" s="336">
        <v>0</v>
      </c>
      <c r="AB15" s="333">
        <v>0</v>
      </c>
      <c r="AC15" s="337">
        <v>0</v>
      </c>
      <c r="AD15" s="336">
        <v>0</v>
      </c>
      <c r="AE15" s="333">
        <v>0</v>
      </c>
      <c r="AF15" s="337">
        <v>0</v>
      </c>
      <c r="AG15" s="336">
        <v>0</v>
      </c>
      <c r="AH15" s="333">
        <v>0</v>
      </c>
      <c r="AI15" s="337">
        <v>0</v>
      </c>
      <c r="AJ15" s="336">
        <v>0</v>
      </c>
      <c r="AK15" s="333">
        <v>0</v>
      </c>
      <c r="AL15" s="337">
        <v>0</v>
      </c>
      <c r="AM15" s="336">
        <v>0</v>
      </c>
      <c r="AN15" s="333">
        <v>0</v>
      </c>
      <c r="AO15" s="337">
        <v>0</v>
      </c>
      <c r="AP15" s="336">
        <v>168055513</v>
      </c>
      <c r="AQ15" s="333">
        <v>166244446</v>
      </c>
      <c r="AR15" s="337">
        <v>98.92234002463222</v>
      </c>
      <c r="AS15" s="336">
        <v>184632035</v>
      </c>
      <c r="AT15" s="333">
        <v>179085180</v>
      </c>
      <c r="AU15" s="337">
        <v>96.995724496022589</v>
      </c>
      <c r="AV15" s="336">
        <v>0</v>
      </c>
      <c r="AW15" s="333">
        <v>0</v>
      </c>
      <c r="AX15" s="337">
        <v>0</v>
      </c>
      <c r="AY15" s="336">
        <v>0</v>
      </c>
      <c r="AZ15" s="333">
        <v>0</v>
      </c>
      <c r="BA15" s="337">
        <v>0</v>
      </c>
      <c r="BB15" s="336">
        <v>0</v>
      </c>
      <c r="BC15" s="333">
        <v>0</v>
      </c>
      <c r="BD15" s="337">
        <v>0</v>
      </c>
      <c r="BE15" s="336">
        <v>0</v>
      </c>
      <c r="BF15" s="333">
        <v>0</v>
      </c>
      <c r="BG15" s="337">
        <v>0</v>
      </c>
    </row>
    <row r="16" spans="1:61" ht="14.1" customHeight="1" x14ac:dyDescent="0.2">
      <c r="A16" s="272" t="s">
        <v>282</v>
      </c>
      <c r="B16" s="354" t="s">
        <v>235</v>
      </c>
      <c r="C16" s="336">
        <v>272564561</v>
      </c>
      <c r="D16" s="333">
        <v>252981796</v>
      </c>
      <c r="E16" s="337">
        <v>92.81536641148297</v>
      </c>
      <c r="F16" s="336">
        <v>314036425</v>
      </c>
      <c r="G16" s="333">
        <v>293191951</v>
      </c>
      <c r="H16" s="337">
        <v>93.362402466529161</v>
      </c>
      <c r="I16" s="336">
        <v>367356702</v>
      </c>
      <c r="J16" s="333">
        <v>353272316</v>
      </c>
      <c r="K16" s="337">
        <v>96.166019042712335</v>
      </c>
      <c r="L16" s="336">
        <v>545055131</v>
      </c>
      <c r="M16" s="333">
        <v>492844109</v>
      </c>
      <c r="N16" s="337">
        <v>90.420964957396208</v>
      </c>
      <c r="O16" s="336">
        <v>7218726</v>
      </c>
      <c r="P16" s="333">
        <v>6407949</v>
      </c>
      <c r="Q16" s="337">
        <v>88.768419801499604</v>
      </c>
      <c r="R16" s="336">
        <v>8797063</v>
      </c>
      <c r="S16" s="333">
        <v>8504346</v>
      </c>
      <c r="T16" s="337">
        <v>96.672559921419236</v>
      </c>
      <c r="U16" s="336">
        <v>16163995</v>
      </c>
      <c r="V16" s="333">
        <v>15329793</v>
      </c>
      <c r="W16" s="337">
        <v>94.839134755980808</v>
      </c>
      <c r="X16" s="336">
        <v>10778226</v>
      </c>
      <c r="Y16" s="333">
        <v>9710921</v>
      </c>
      <c r="Z16" s="337">
        <v>90.097581921180719</v>
      </c>
      <c r="AA16" s="336">
        <v>0</v>
      </c>
      <c r="AB16" s="333">
        <v>0</v>
      </c>
      <c r="AC16" s="337">
        <v>0</v>
      </c>
      <c r="AD16" s="336">
        <v>0</v>
      </c>
      <c r="AE16" s="333">
        <v>0</v>
      </c>
      <c r="AF16" s="337">
        <v>0</v>
      </c>
      <c r="AG16" s="336">
        <v>0</v>
      </c>
      <c r="AH16" s="333">
        <v>0</v>
      </c>
      <c r="AI16" s="337">
        <v>0</v>
      </c>
      <c r="AJ16" s="336">
        <v>0</v>
      </c>
      <c r="AK16" s="333">
        <v>0</v>
      </c>
      <c r="AL16" s="337">
        <v>0</v>
      </c>
      <c r="AM16" s="336">
        <v>0</v>
      </c>
      <c r="AN16" s="333">
        <v>0</v>
      </c>
      <c r="AO16" s="337">
        <v>0</v>
      </c>
      <c r="AP16" s="336">
        <v>0</v>
      </c>
      <c r="AQ16" s="333">
        <v>0</v>
      </c>
      <c r="AR16" s="337">
        <v>0</v>
      </c>
      <c r="AS16" s="336">
        <v>0</v>
      </c>
      <c r="AT16" s="333">
        <v>0</v>
      </c>
      <c r="AU16" s="337">
        <v>0</v>
      </c>
      <c r="AV16" s="336">
        <v>0</v>
      </c>
      <c r="AW16" s="333">
        <v>0</v>
      </c>
      <c r="AX16" s="337">
        <v>0</v>
      </c>
      <c r="AY16" s="336">
        <v>0</v>
      </c>
      <c r="AZ16" s="333">
        <v>0</v>
      </c>
      <c r="BA16" s="337">
        <v>0</v>
      </c>
      <c r="BB16" s="336">
        <v>0</v>
      </c>
      <c r="BC16" s="333">
        <v>0</v>
      </c>
      <c r="BD16" s="337">
        <v>0</v>
      </c>
      <c r="BE16" s="336">
        <v>0</v>
      </c>
      <c r="BF16" s="333">
        <v>0</v>
      </c>
      <c r="BG16" s="337">
        <v>0</v>
      </c>
    </row>
    <row r="17" spans="1:59" ht="14.1" customHeight="1" x14ac:dyDescent="0.2">
      <c r="A17" s="272" t="s">
        <v>283</v>
      </c>
      <c r="B17" s="354" t="s">
        <v>236</v>
      </c>
      <c r="C17" s="336">
        <v>51195505</v>
      </c>
      <c r="D17" s="333">
        <v>48333704</v>
      </c>
      <c r="E17" s="337">
        <v>94.410054163934902</v>
      </c>
      <c r="F17" s="336">
        <v>46922193</v>
      </c>
      <c r="G17" s="333">
        <v>45343800</v>
      </c>
      <c r="H17" s="337">
        <v>96.636148272098026</v>
      </c>
      <c r="I17" s="336">
        <v>51259950</v>
      </c>
      <c r="J17" s="333">
        <v>50307543</v>
      </c>
      <c r="K17" s="337">
        <v>98.14200560086384</v>
      </c>
      <c r="L17" s="336">
        <v>73741561</v>
      </c>
      <c r="M17" s="333">
        <v>70311395</v>
      </c>
      <c r="N17" s="337">
        <v>95.348395187891398</v>
      </c>
      <c r="O17" s="336">
        <v>4890257</v>
      </c>
      <c r="P17" s="333">
        <v>4809193</v>
      </c>
      <c r="Q17" s="337">
        <v>98.342336609302947</v>
      </c>
      <c r="R17" s="336">
        <v>4833952</v>
      </c>
      <c r="S17" s="333">
        <v>4623891</v>
      </c>
      <c r="T17" s="337">
        <v>95.654466573106234</v>
      </c>
      <c r="U17" s="336">
        <v>6232389</v>
      </c>
      <c r="V17" s="333">
        <v>6099862</v>
      </c>
      <c r="W17" s="337">
        <v>97.873576248209147</v>
      </c>
      <c r="X17" s="336">
        <v>7762159</v>
      </c>
      <c r="Y17" s="333">
        <v>7513428</v>
      </c>
      <c r="Z17" s="337">
        <v>96.795595143052338</v>
      </c>
      <c r="AA17" s="336">
        <v>0</v>
      </c>
      <c r="AB17" s="333">
        <v>0</v>
      </c>
      <c r="AC17" s="337">
        <v>0</v>
      </c>
      <c r="AD17" s="336">
        <v>0</v>
      </c>
      <c r="AE17" s="333">
        <v>0</v>
      </c>
      <c r="AF17" s="337">
        <v>0</v>
      </c>
      <c r="AG17" s="336">
        <v>0</v>
      </c>
      <c r="AH17" s="333">
        <v>0</v>
      </c>
      <c r="AI17" s="337">
        <v>0</v>
      </c>
      <c r="AJ17" s="336">
        <v>0</v>
      </c>
      <c r="AK17" s="333">
        <v>0</v>
      </c>
      <c r="AL17" s="337">
        <v>0</v>
      </c>
      <c r="AM17" s="336">
        <v>0</v>
      </c>
      <c r="AN17" s="333">
        <v>0</v>
      </c>
      <c r="AO17" s="337">
        <v>0</v>
      </c>
      <c r="AP17" s="336">
        <v>64112103</v>
      </c>
      <c r="AQ17" s="333">
        <v>61196580</v>
      </c>
      <c r="AR17" s="337">
        <v>95.452460824752535</v>
      </c>
      <c r="AS17" s="336">
        <v>67452371</v>
      </c>
      <c r="AT17" s="333">
        <v>63513227</v>
      </c>
      <c r="AU17" s="337">
        <v>94.160110398491398</v>
      </c>
      <c r="AV17" s="336">
        <v>0</v>
      </c>
      <c r="AW17" s="333">
        <v>0</v>
      </c>
      <c r="AX17" s="337">
        <v>0</v>
      </c>
      <c r="AY17" s="336">
        <v>0</v>
      </c>
      <c r="AZ17" s="333">
        <v>0</v>
      </c>
      <c r="BA17" s="337">
        <v>0</v>
      </c>
      <c r="BB17" s="336">
        <v>0</v>
      </c>
      <c r="BC17" s="333">
        <v>0</v>
      </c>
      <c r="BD17" s="337">
        <v>0</v>
      </c>
      <c r="BE17" s="336">
        <v>0</v>
      </c>
      <c r="BF17" s="333">
        <v>0</v>
      </c>
      <c r="BG17" s="337">
        <v>0</v>
      </c>
    </row>
    <row r="18" spans="1:59" ht="14.1" customHeight="1" x14ac:dyDescent="0.2">
      <c r="A18" s="272"/>
      <c r="B18" s="355" t="s">
        <v>537</v>
      </c>
      <c r="C18" s="336">
        <v>0</v>
      </c>
      <c r="D18" s="333">
        <v>0</v>
      </c>
      <c r="E18" s="337">
        <v>0</v>
      </c>
      <c r="F18" s="336">
        <v>0</v>
      </c>
      <c r="G18" s="333">
        <v>0</v>
      </c>
      <c r="H18" s="337">
        <v>0</v>
      </c>
      <c r="I18" s="336">
        <v>0</v>
      </c>
      <c r="J18" s="333">
        <v>0</v>
      </c>
      <c r="K18" s="337">
        <v>0</v>
      </c>
      <c r="L18" s="336">
        <v>0</v>
      </c>
      <c r="M18" s="333">
        <v>0</v>
      </c>
      <c r="N18" s="337">
        <v>0</v>
      </c>
      <c r="O18" s="336">
        <v>0</v>
      </c>
      <c r="P18" s="333">
        <v>0</v>
      </c>
      <c r="Q18" s="337">
        <v>0</v>
      </c>
      <c r="R18" s="336">
        <v>0</v>
      </c>
      <c r="S18" s="333">
        <v>0</v>
      </c>
      <c r="T18" s="337">
        <v>0</v>
      </c>
      <c r="U18" s="336">
        <v>0</v>
      </c>
      <c r="V18" s="333">
        <v>0</v>
      </c>
      <c r="W18" s="337">
        <v>0</v>
      </c>
      <c r="X18" s="336">
        <v>0</v>
      </c>
      <c r="Y18" s="333">
        <v>0</v>
      </c>
      <c r="Z18" s="337">
        <v>0</v>
      </c>
      <c r="AA18" s="336">
        <v>0</v>
      </c>
      <c r="AB18" s="333">
        <v>0</v>
      </c>
      <c r="AC18" s="337">
        <v>0</v>
      </c>
      <c r="AD18" s="336">
        <v>886399175.43400002</v>
      </c>
      <c r="AE18" s="333">
        <v>836995581.30900002</v>
      </c>
      <c r="AF18" s="337">
        <v>94.42648464775354</v>
      </c>
      <c r="AG18" s="336">
        <v>0</v>
      </c>
      <c r="AH18" s="333">
        <v>0</v>
      </c>
      <c r="AI18" s="337">
        <v>0</v>
      </c>
      <c r="AJ18" s="336">
        <v>0</v>
      </c>
      <c r="AK18" s="333">
        <v>0</v>
      </c>
      <c r="AL18" s="337">
        <v>0</v>
      </c>
      <c r="AM18" s="336">
        <v>0</v>
      </c>
      <c r="AN18" s="333">
        <v>0</v>
      </c>
      <c r="AO18" s="337">
        <v>0</v>
      </c>
      <c r="AP18" s="336">
        <v>798329264</v>
      </c>
      <c r="AQ18" s="333">
        <v>789194603</v>
      </c>
      <c r="AR18" s="337">
        <v>98.855777758386168</v>
      </c>
      <c r="AS18" s="336">
        <v>797452292</v>
      </c>
      <c r="AT18" s="333">
        <v>759077722</v>
      </c>
      <c r="AU18" s="337">
        <v>95.18785382085278</v>
      </c>
      <c r="AV18" s="336">
        <v>0</v>
      </c>
      <c r="AW18" s="333">
        <v>0</v>
      </c>
      <c r="AX18" s="337">
        <v>0</v>
      </c>
      <c r="AY18" s="336">
        <v>1274789834.9779999</v>
      </c>
      <c r="AZ18" s="333">
        <v>1235096175.4820001</v>
      </c>
      <c r="BA18" s="337">
        <v>96.886258549693821</v>
      </c>
      <c r="BB18" s="336">
        <v>0</v>
      </c>
      <c r="BC18" s="333">
        <v>0</v>
      </c>
      <c r="BD18" s="337">
        <v>0</v>
      </c>
      <c r="BE18" s="336">
        <v>0</v>
      </c>
      <c r="BF18" s="333">
        <v>0</v>
      </c>
      <c r="BG18" s="337">
        <v>0</v>
      </c>
    </row>
    <row r="19" spans="1:59" ht="14.1" customHeight="1" x14ac:dyDescent="0.2">
      <c r="A19" s="272"/>
      <c r="B19" s="355" t="s">
        <v>538</v>
      </c>
      <c r="C19" s="336">
        <v>0</v>
      </c>
      <c r="D19" s="333">
        <v>0</v>
      </c>
      <c r="E19" s="337">
        <v>0</v>
      </c>
      <c r="F19" s="336">
        <v>0</v>
      </c>
      <c r="G19" s="333">
        <v>0</v>
      </c>
      <c r="H19" s="337">
        <v>0</v>
      </c>
      <c r="I19" s="336">
        <v>0</v>
      </c>
      <c r="J19" s="333">
        <v>0</v>
      </c>
      <c r="K19" s="337">
        <v>0</v>
      </c>
      <c r="L19" s="336">
        <v>0</v>
      </c>
      <c r="M19" s="333">
        <v>0</v>
      </c>
      <c r="N19" s="337">
        <v>0</v>
      </c>
      <c r="O19" s="336">
        <v>0</v>
      </c>
      <c r="P19" s="333">
        <v>0</v>
      </c>
      <c r="Q19" s="337">
        <v>0</v>
      </c>
      <c r="R19" s="336">
        <v>0</v>
      </c>
      <c r="S19" s="333">
        <v>0</v>
      </c>
      <c r="T19" s="337">
        <v>0</v>
      </c>
      <c r="U19" s="336">
        <v>0</v>
      </c>
      <c r="V19" s="333">
        <v>0</v>
      </c>
      <c r="W19" s="337">
        <v>0</v>
      </c>
      <c r="X19" s="336">
        <v>0</v>
      </c>
      <c r="Y19" s="333">
        <v>0</v>
      </c>
      <c r="Z19" s="337">
        <v>0</v>
      </c>
      <c r="AA19" s="336">
        <v>0</v>
      </c>
      <c r="AB19" s="333">
        <v>0</v>
      </c>
      <c r="AC19" s="337">
        <v>0</v>
      </c>
      <c r="AD19" s="336">
        <v>121398795.30500001</v>
      </c>
      <c r="AE19" s="333">
        <v>119016111.399</v>
      </c>
      <c r="AF19" s="337">
        <v>98.037308442794853</v>
      </c>
      <c r="AG19" s="336">
        <v>0</v>
      </c>
      <c r="AH19" s="333">
        <v>0</v>
      </c>
      <c r="AI19" s="337">
        <v>0</v>
      </c>
      <c r="AJ19" s="336">
        <v>0</v>
      </c>
      <c r="AK19" s="333">
        <v>0</v>
      </c>
      <c r="AL19" s="337">
        <v>0</v>
      </c>
      <c r="AM19" s="336">
        <v>0</v>
      </c>
      <c r="AN19" s="333">
        <v>0</v>
      </c>
      <c r="AO19" s="337">
        <v>0</v>
      </c>
      <c r="AP19" s="336">
        <v>146601825</v>
      </c>
      <c r="AQ19" s="333">
        <v>142542652</v>
      </c>
      <c r="AR19" s="337">
        <v>97.231157934084379</v>
      </c>
      <c r="AS19" s="336">
        <v>228034983</v>
      </c>
      <c r="AT19" s="333">
        <v>167522376</v>
      </c>
      <c r="AU19" s="337">
        <v>73.463454508644404</v>
      </c>
      <c r="AV19" s="336">
        <v>0</v>
      </c>
      <c r="AW19" s="333">
        <v>0</v>
      </c>
      <c r="AX19" s="337">
        <v>0</v>
      </c>
      <c r="AY19" s="336">
        <v>275018112.69999999</v>
      </c>
      <c r="AZ19" s="333">
        <v>255611974.759</v>
      </c>
      <c r="BA19" s="337">
        <v>92.943687326452959</v>
      </c>
      <c r="BB19" s="336">
        <v>0</v>
      </c>
      <c r="BC19" s="333">
        <v>0</v>
      </c>
      <c r="BD19" s="337">
        <v>0</v>
      </c>
      <c r="BE19" s="336">
        <v>0</v>
      </c>
      <c r="BF19" s="333">
        <v>0</v>
      </c>
      <c r="BG19" s="337">
        <v>0</v>
      </c>
    </row>
    <row r="20" spans="1:59" ht="14.1" customHeight="1" x14ac:dyDescent="0.2">
      <c r="A20" s="272"/>
      <c r="B20" s="355" t="s">
        <v>256</v>
      </c>
      <c r="C20" s="336">
        <v>0</v>
      </c>
      <c r="D20" s="333">
        <v>0</v>
      </c>
      <c r="E20" s="337">
        <v>0</v>
      </c>
      <c r="F20" s="336">
        <v>0</v>
      </c>
      <c r="G20" s="333">
        <v>0</v>
      </c>
      <c r="H20" s="337">
        <v>0</v>
      </c>
      <c r="I20" s="336">
        <v>0</v>
      </c>
      <c r="J20" s="333">
        <v>0</v>
      </c>
      <c r="K20" s="337">
        <v>0</v>
      </c>
      <c r="L20" s="336">
        <v>0</v>
      </c>
      <c r="M20" s="333">
        <v>0</v>
      </c>
      <c r="N20" s="337">
        <v>0</v>
      </c>
      <c r="O20" s="336">
        <v>0</v>
      </c>
      <c r="P20" s="333">
        <v>0</v>
      </c>
      <c r="Q20" s="337">
        <v>0</v>
      </c>
      <c r="R20" s="336">
        <v>0</v>
      </c>
      <c r="S20" s="333">
        <v>0</v>
      </c>
      <c r="T20" s="337">
        <v>0</v>
      </c>
      <c r="U20" s="336">
        <v>0</v>
      </c>
      <c r="V20" s="333">
        <v>0</v>
      </c>
      <c r="W20" s="337">
        <v>0</v>
      </c>
      <c r="X20" s="336">
        <v>0</v>
      </c>
      <c r="Y20" s="333">
        <v>0</v>
      </c>
      <c r="Z20" s="337">
        <v>0</v>
      </c>
      <c r="AA20" s="336">
        <v>0</v>
      </c>
      <c r="AB20" s="333">
        <v>0</v>
      </c>
      <c r="AC20" s="337">
        <v>0</v>
      </c>
      <c r="AD20" s="336">
        <v>166878371.59999999</v>
      </c>
      <c r="AE20" s="333">
        <v>165229965.54800001</v>
      </c>
      <c r="AF20" s="337">
        <v>99.012211087515198</v>
      </c>
      <c r="AG20" s="336">
        <v>0</v>
      </c>
      <c r="AH20" s="333">
        <v>0</v>
      </c>
      <c r="AI20" s="337">
        <v>0</v>
      </c>
      <c r="AJ20" s="336">
        <v>0</v>
      </c>
      <c r="AK20" s="333">
        <v>0</v>
      </c>
      <c r="AL20" s="337">
        <v>0</v>
      </c>
      <c r="AM20" s="336">
        <v>0</v>
      </c>
      <c r="AN20" s="333">
        <v>0</v>
      </c>
      <c r="AO20" s="337">
        <v>0</v>
      </c>
      <c r="AP20" s="336">
        <v>195822279</v>
      </c>
      <c r="AQ20" s="333">
        <v>193267262</v>
      </c>
      <c r="AR20" s="337">
        <v>98.69523681725714</v>
      </c>
      <c r="AS20" s="336">
        <v>266983530</v>
      </c>
      <c r="AT20" s="333">
        <v>263005045</v>
      </c>
      <c r="AU20" s="337">
        <v>98.509838790430265</v>
      </c>
      <c r="AV20" s="336">
        <v>0</v>
      </c>
      <c r="AW20" s="333">
        <v>0</v>
      </c>
      <c r="AX20" s="337">
        <v>0</v>
      </c>
      <c r="AY20" s="336">
        <v>242377581.579</v>
      </c>
      <c r="AZ20" s="333">
        <v>234410564.77900001</v>
      </c>
      <c r="BA20" s="337">
        <v>96.712972896215149</v>
      </c>
      <c r="BB20" s="336">
        <v>0</v>
      </c>
      <c r="BC20" s="333">
        <v>0</v>
      </c>
      <c r="BD20" s="337">
        <v>0</v>
      </c>
      <c r="BE20" s="336">
        <v>0</v>
      </c>
      <c r="BF20" s="333">
        <v>0</v>
      </c>
      <c r="BG20" s="337">
        <v>0</v>
      </c>
    </row>
    <row r="21" spans="1:59" ht="14.1" customHeight="1" x14ac:dyDescent="0.2">
      <c r="A21" s="272" t="s">
        <v>416</v>
      </c>
      <c r="B21" s="354" t="s">
        <v>539</v>
      </c>
      <c r="C21" s="336">
        <v>0</v>
      </c>
      <c r="D21" s="333">
        <v>0</v>
      </c>
      <c r="E21" s="337">
        <v>0</v>
      </c>
      <c r="F21" s="336">
        <v>147272168</v>
      </c>
      <c r="G21" s="333">
        <v>135896225</v>
      </c>
      <c r="H21" s="337">
        <v>92.275564925478662</v>
      </c>
      <c r="I21" s="336">
        <v>173588861</v>
      </c>
      <c r="J21" s="333">
        <v>159018893</v>
      </c>
      <c r="K21" s="337">
        <v>91.606622731397493</v>
      </c>
      <c r="L21" s="336">
        <v>191740820</v>
      </c>
      <c r="M21" s="333">
        <v>175394554</v>
      </c>
      <c r="N21" s="337">
        <v>91.474811675468999</v>
      </c>
      <c r="O21" s="336">
        <v>219802938</v>
      </c>
      <c r="P21" s="333">
        <v>193853528</v>
      </c>
      <c r="Q21" s="337">
        <v>88.194238786744521</v>
      </c>
      <c r="R21" s="336">
        <v>260505813</v>
      </c>
      <c r="S21" s="333">
        <v>248416420</v>
      </c>
      <c r="T21" s="337">
        <v>95.359261714440137</v>
      </c>
      <c r="U21" s="336">
        <v>283165047</v>
      </c>
      <c r="V21" s="333">
        <v>270005558</v>
      </c>
      <c r="W21" s="337">
        <v>95.352714206990385</v>
      </c>
      <c r="X21" s="336">
        <v>348553138</v>
      </c>
      <c r="Y21" s="333">
        <v>327110896</v>
      </c>
      <c r="Z21" s="337">
        <v>93.848214328800566</v>
      </c>
      <c r="AA21" s="336">
        <v>347192939</v>
      </c>
      <c r="AB21" s="333">
        <v>332046144</v>
      </c>
      <c r="AC21" s="337">
        <v>95.637355113376884</v>
      </c>
      <c r="AD21" s="336">
        <v>0</v>
      </c>
      <c r="AE21" s="333">
        <v>0</v>
      </c>
      <c r="AF21" s="337">
        <v>0</v>
      </c>
      <c r="AG21" s="336">
        <v>1276046819</v>
      </c>
      <c r="AH21" s="333">
        <v>1251587078</v>
      </c>
      <c r="AI21" s="337">
        <v>98.083162730724226</v>
      </c>
      <c r="AJ21" s="336">
        <v>1276046819</v>
      </c>
      <c r="AK21" s="333">
        <v>1251587078</v>
      </c>
      <c r="AL21" s="337">
        <v>98.083162730724226</v>
      </c>
      <c r="AM21" s="336">
        <v>1276046819</v>
      </c>
      <c r="AN21" s="333">
        <v>1251587078</v>
      </c>
      <c r="AO21" s="337">
        <v>98.083162730724226</v>
      </c>
      <c r="AP21" s="336">
        <v>0</v>
      </c>
      <c r="AQ21" s="333">
        <v>0</v>
      </c>
      <c r="AR21" s="337">
        <v>0</v>
      </c>
      <c r="AS21" s="336">
        <v>0</v>
      </c>
      <c r="AT21" s="333">
        <v>0</v>
      </c>
      <c r="AU21" s="337">
        <v>0</v>
      </c>
      <c r="AV21" s="336">
        <v>1799717446.1240001</v>
      </c>
      <c r="AW21" s="333">
        <v>1749116253.848</v>
      </c>
      <c r="AX21" s="337">
        <v>97.188381299243474</v>
      </c>
      <c r="AY21" s="336">
        <v>0</v>
      </c>
      <c r="AZ21" s="333">
        <v>0</v>
      </c>
      <c r="BA21" s="337">
        <v>0</v>
      </c>
      <c r="BB21" s="336">
        <v>0</v>
      </c>
      <c r="BC21" s="333">
        <v>0</v>
      </c>
      <c r="BD21" s="337">
        <v>0</v>
      </c>
      <c r="BE21" s="336">
        <v>0</v>
      </c>
      <c r="BF21" s="333">
        <v>0</v>
      </c>
      <c r="BG21" s="337">
        <v>0</v>
      </c>
    </row>
    <row r="22" spans="1:59" ht="14.1" customHeight="1" x14ac:dyDescent="0.2">
      <c r="A22" s="272" t="s">
        <v>284</v>
      </c>
      <c r="B22" s="354" t="s">
        <v>522</v>
      </c>
      <c r="C22" s="336">
        <v>410795907</v>
      </c>
      <c r="D22" s="333">
        <v>407051067</v>
      </c>
      <c r="E22" s="337">
        <v>99.088394033098297</v>
      </c>
      <c r="F22" s="336">
        <v>432090517</v>
      </c>
      <c r="G22" s="333">
        <v>430447303</v>
      </c>
      <c r="H22" s="337">
        <v>99.619706071910855</v>
      </c>
      <c r="I22" s="336">
        <v>446252767</v>
      </c>
      <c r="J22" s="333">
        <v>439423546</v>
      </c>
      <c r="K22" s="337">
        <v>98.469651841957102</v>
      </c>
      <c r="L22" s="336">
        <v>448385246</v>
      </c>
      <c r="M22" s="333">
        <v>441069973</v>
      </c>
      <c r="N22" s="337">
        <v>98.368529503310199</v>
      </c>
      <c r="O22" s="336">
        <v>482993972</v>
      </c>
      <c r="P22" s="333">
        <v>481670409</v>
      </c>
      <c r="Q22" s="337">
        <v>99.725966973351788</v>
      </c>
      <c r="R22" s="336">
        <v>669301095</v>
      </c>
      <c r="S22" s="333">
        <v>663202937</v>
      </c>
      <c r="T22" s="337">
        <v>99.08887673342295</v>
      </c>
      <c r="U22" s="336">
        <v>735487838</v>
      </c>
      <c r="V22" s="333">
        <v>728591654</v>
      </c>
      <c r="W22" s="337">
        <v>99.062366004752349</v>
      </c>
      <c r="X22" s="336">
        <v>1326072116</v>
      </c>
      <c r="Y22" s="333">
        <v>1313023665</v>
      </c>
      <c r="Z22" s="337">
        <v>99.016007437109849</v>
      </c>
      <c r="AA22" s="336">
        <v>1347218824</v>
      </c>
      <c r="AB22" s="333">
        <v>1321809896</v>
      </c>
      <c r="AC22" s="337">
        <v>98.113971721048344</v>
      </c>
      <c r="AD22" s="336">
        <v>1393845058.3480003</v>
      </c>
      <c r="AE22" s="333">
        <v>1373286829.006</v>
      </c>
      <c r="AF22" s="337">
        <v>98.525070687098747</v>
      </c>
      <c r="AG22" s="336">
        <v>1477548680</v>
      </c>
      <c r="AH22" s="333">
        <v>625567502</v>
      </c>
      <c r="AI22" s="337">
        <v>42.338199104208194</v>
      </c>
      <c r="AJ22" s="336">
        <v>666152641</v>
      </c>
      <c r="AK22" s="333">
        <v>625567502</v>
      </c>
      <c r="AL22" s="337">
        <v>93.907531622320775</v>
      </c>
      <c r="AM22" s="336">
        <v>665537233</v>
      </c>
      <c r="AN22" s="333">
        <v>624952094</v>
      </c>
      <c r="AO22" s="337">
        <v>93.901898047528164</v>
      </c>
      <c r="AP22" s="336">
        <v>719249034</v>
      </c>
      <c r="AQ22" s="333">
        <v>677008714</v>
      </c>
      <c r="AR22" s="337">
        <v>94.127163471449308</v>
      </c>
      <c r="AS22" s="336">
        <v>747608611</v>
      </c>
      <c r="AT22" s="333">
        <v>713789334</v>
      </c>
      <c r="AU22" s="337">
        <v>95.476339290051328</v>
      </c>
      <c r="AV22" s="336">
        <v>816101892.52399993</v>
      </c>
      <c r="AW22" s="333">
        <v>710947780.14999998</v>
      </c>
      <c r="AX22" s="337">
        <v>87.115075539307412</v>
      </c>
      <c r="AY22" s="336">
        <v>1182399880.858</v>
      </c>
      <c r="AZ22" s="333">
        <v>1024633233.142</v>
      </c>
      <c r="BA22" s="337">
        <v>86.657081900116751</v>
      </c>
      <c r="BB22" s="336">
        <v>912943459.54200006</v>
      </c>
      <c r="BC22" s="333">
        <v>789180390.30700004</v>
      </c>
      <c r="BD22" s="337">
        <v>86.443512142899976</v>
      </c>
      <c r="BE22" s="336">
        <v>1283226123.118</v>
      </c>
      <c r="BF22" s="333">
        <v>1186177630.0479999</v>
      </c>
      <c r="BG22" s="337">
        <v>92.43714795688615</v>
      </c>
    </row>
    <row r="23" spans="1:59" ht="14.1" customHeight="1" x14ac:dyDescent="0.2">
      <c r="A23" s="272" t="s">
        <v>325</v>
      </c>
      <c r="B23" s="354" t="s">
        <v>347</v>
      </c>
      <c r="C23" s="336">
        <v>183202779</v>
      </c>
      <c r="D23" s="333">
        <v>183202779</v>
      </c>
      <c r="E23" s="337">
        <v>100</v>
      </c>
      <c r="F23" s="336">
        <v>202784545</v>
      </c>
      <c r="G23" s="333">
        <v>202784545</v>
      </c>
      <c r="H23" s="337">
        <v>100</v>
      </c>
      <c r="I23" s="336">
        <v>163179874</v>
      </c>
      <c r="J23" s="333">
        <v>160416602</v>
      </c>
      <c r="K23" s="337">
        <v>98.306609796744908</v>
      </c>
      <c r="L23" s="336">
        <v>52658398</v>
      </c>
      <c r="M23" s="333">
        <v>52658398</v>
      </c>
      <c r="N23" s="337">
        <v>100</v>
      </c>
      <c r="O23" s="336">
        <v>54235746</v>
      </c>
      <c r="P23" s="333">
        <v>54235746</v>
      </c>
      <c r="Q23" s="337">
        <v>100</v>
      </c>
      <c r="R23" s="336">
        <v>59409330</v>
      </c>
      <c r="S23" s="333">
        <v>59409330</v>
      </c>
      <c r="T23" s="337">
        <v>100</v>
      </c>
      <c r="U23" s="336">
        <v>79456235</v>
      </c>
      <c r="V23" s="333">
        <v>79156235</v>
      </c>
      <c r="W23" s="337">
        <v>99.622433657975364</v>
      </c>
      <c r="X23" s="336">
        <v>809297493</v>
      </c>
      <c r="Y23" s="333">
        <v>808723739</v>
      </c>
      <c r="Z23" s="337">
        <v>99.929104685858704</v>
      </c>
      <c r="AA23" s="336">
        <v>545699584</v>
      </c>
      <c r="AB23" s="333">
        <v>542725016</v>
      </c>
      <c r="AC23" s="337">
        <v>99.454907409275208</v>
      </c>
      <c r="AD23" s="336">
        <v>562290066.41700006</v>
      </c>
      <c r="AE23" s="333">
        <v>562290066.41700006</v>
      </c>
      <c r="AF23" s="337">
        <v>100</v>
      </c>
      <c r="AG23" s="336">
        <v>799622819</v>
      </c>
      <c r="AH23" s="333">
        <v>0</v>
      </c>
      <c r="AI23" s="337">
        <v>0</v>
      </c>
      <c r="AJ23" s="336">
        <v>0</v>
      </c>
      <c r="AK23" s="333">
        <v>0</v>
      </c>
      <c r="AL23" s="337">
        <v>0</v>
      </c>
      <c r="AM23" s="336">
        <v>0</v>
      </c>
      <c r="AN23" s="333">
        <v>0</v>
      </c>
      <c r="AO23" s="337">
        <v>0</v>
      </c>
      <c r="AP23" s="336">
        <v>0</v>
      </c>
      <c r="AQ23" s="333">
        <v>0</v>
      </c>
      <c r="AR23" s="337">
        <v>0</v>
      </c>
      <c r="AS23" s="336">
        <v>0</v>
      </c>
      <c r="AT23" s="333">
        <v>0</v>
      </c>
      <c r="AU23" s="337">
        <v>0</v>
      </c>
      <c r="AV23" s="336">
        <v>0</v>
      </c>
      <c r="AW23" s="333">
        <v>0</v>
      </c>
      <c r="AX23" s="337">
        <v>0</v>
      </c>
      <c r="AY23" s="336">
        <v>0</v>
      </c>
      <c r="AZ23" s="333">
        <v>0</v>
      </c>
      <c r="BA23" s="337">
        <v>0</v>
      </c>
      <c r="BB23" s="336">
        <v>0</v>
      </c>
      <c r="BC23" s="333">
        <v>0</v>
      </c>
      <c r="BD23" s="337">
        <v>0</v>
      </c>
      <c r="BE23" s="336">
        <v>0</v>
      </c>
      <c r="BF23" s="333">
        <v>0</v>
      </c>
      <c r="BG23" s="337">
        <v>0</v>
      </c>
    </row>
    <row r="24" spans="1:59" ht="14.1" customHeight="1" x14ac:dyDescent="0.2">
      <c r="A24" s="272" t="s">
        <v>327</v>
      </c>
      <c r="B24" s="354" t="s">
        <v>328</v>
      </c>
      <c r="C24" s="336">
        <v>227593128</v>
      </c>
      <c r="D24" s="333">
        <v>223848288</v>
      </c>
      <c r="E24" s="337">
        <v>98.354590038412766</v>
      </c>
      <c r="F24" s="336">
        <v>229305972</v>
      </c>
      <c r="G24" s="333">
        <v>227662758</v>
      </c>
      <c r="H24" s="337">
        <v>99.283396770843808</v>
      </c>
      <c r="I24" s="336">
        <v>283072893</v>
      </c>
      <c r="J24" s="333">
        <v>279006944</v>
      </c>
      <c r="K24" s="337">
        <v>98.563638871631554</v>
      </c>
      <c r="L24" s="336">
        <v>395726848</v>
      </c>
      <c r="M24" s="333">
        <v>388411575</v>
      </c>
      <c r="N24" s="337">
        <v>98.151433738455879</v>
      </c>
      <c r="O24" s="336">
        <v>428758226</v>
      </c>
      <c r="P24" s="333">
        <v>427434663</v>
      </c>
      <c r="Q24" s="337">
        <v>99.691303182134163</v>
      </c>
      <c r="R24" s="336">
        <v>466363515</v>
      </c>
      <c r="S24" s="333">
        <v>461596692</v>
      </c>
      <c r="T24" s="337">
        <v>98.977873944534451</v>
      </c>
      <c r="U24" s="336">
        <v>503155065</v>
      </c>
      <c r="V24" s="333">
        <v>500257346</v>
      </c>
      <c r="W24" s="337">
        <v>99.424090265294268</v>
      </c>
      <c r="X24" s="336">
        <v>351136557</v>
      </c>
      <c r="Y24" s="333">
        <v>344160589</v>
      </c>
      <c r="Z24" s="337">
        <v>98.013317650659772</v>
      </c>
      <c r="AA24" s="336">
        <v>627586355</v>
      </c>
      <c r="AB24" s="333">
        <v>610534842</v>
      </c>
      <c r="AC24" s="337">
        <v>97.283001317006011</v>
      </c>
      <c r="AD24" s="336">
        <v>628273090.18700004</v>
      </c>
      <c r="AE24" s="333">
        <v>612879657.28999996</v>
      </c>
      <c r="AF24" s="337">
        <v>97.549881868660265</v>
      </c>
      <c r="AG24" s="336">
        <v>457029381</v>
      </c>
      <c r="AH24" s="333">
        <v>420165907</v>
      </c>
      <c r="AI24" s="337">
        <v>91.934112874900705</v>
      </c>
      <c r="AJ24" s="336">
        <v>457029381</v>
      </c>
      <c r="AK24" s="333">
        <v>420165907</v>
      </c>
      <c r="AL24" s="337">
        <v>91.934112874900705</v>
      </c>
      <c r="AM24" s="336">
        <v>457029381</v>
      </c>
      <c r="AN24" s="333">
        <v>420165907</v>
      </c>
      <c r="AO24" s="337">
        <v>91.934112874900705</v>
      </c>
      <c r="AP24" s="336">
        <v>503083156</v>
      </c>
      <c r="AQ24" s="333">
        <v>461743727</v>
      </c>
      <c r="AR24" s="337">
        <v>91.782784116906512</v>
      </c>
      <c r="AS24" s="336">
        <v>526781918</v>
      </c>
      <c r="AT24" s="333">
        <v>495926262</v>
      </c>
      <c r="AU24" s="337">
        <v>94.142612920893768</v>
      </c>
      <c r="AV24" s="336">
        <v>609496083.53499997</v>
      </c>
      <c r="AW24" s="333">
        <v>504341971.16099995</v>
      </c>
      <c r="AX24" s="337">
        <v>82.74736865180175</v>
      </c>
      <c r="AY24" s="336">
        <v>978844679.42799997</v>
      </c>
      <c r="AZ24" s="333">
        <v>823894456.44199991</v>
      </c>
      <c r="BA24" s="337">
        <v>84.170090899758762</v>
      </c>
      <c r="BB24" s="336">
        <v>0</v>
      </c>
      <c r="BC24" s="333">
        <v>0</v>
      </c>
      <c r="BD24" s="337">
        <v>0</v>
      </c>
      <c r="BE24" s="336">
        <v>0</v>
      </c>
      <c r="BF24" s="333">
        <v>0</v>
      </c>
      <c r="BG24" s="337">
        <v>0</v>
      </c>
    </row>
    <row r="25" spans="1:59" ht="21" x14ac:dyDescent="0.2">
      <c r="A25" s="272" t="s">
        <v>417</v>
      </c>
      <c r="B25" s="354" t="s">
        <v>523</v>
      </c>
      <c r="C25" s="336">
        <v>0</v>
      </c>
      <c r="D25" s="333">
        <v>0</v>
      </c>
      <c r="E25" s="337">
        <v>0</v>
      </c>
      <c r="F25" s="336">
        <v>0</v>
      </c>
      <c r="G25" s="333">
        <v>0</v>
      </c>
      <c r="H25" s="337">
        <v>0</v>
      </c>
      <c r="I25" s="336">
        <v>0</v>
      </c>
      <c r="J25" s="333">
        <v>0</v>
      </c>
      <c r="K25" s="337">
        <v>0</v>
      </c>
      <c r="L25" s="336">
        <v>0</v>
      </c>
      <c r="M25" s="333">
        <v>0</v>
      </c>
      <c r="N25" s="337">
        <v>0</v>
      </c>
      <c r="O25" s="336">
        <v>0</v>
      </c>
      <c r="P25" s="333">
        <v>0</v>
      </c>
      <c r="Q25" s="337">
        <v>0</v>
      </c>
      <c r="R25" s="336">
        <v>143528250</v>
      </c>
      <c r="S25" s="333">
        <v>142196915</v>
      </c>
      <c r="T25" s="337">
        <v>99.072423024735542</v>
      </c>
      <c r="U25" s="336">
        <v>152876538</v>
      </c>
      <c r="V25" s="333">
        <v>149178073</v>
      </c>
      <c r="W25" s="337">
        <v>97.580750422278655</v>
      </c>
      <c r="X25" s="336">
        <v>165638066</v>
      </c>
      <c r="Y25" s="333">
        <v>160139337</v>
      </c>
      <c r="Z25" s="337">
        <v>96.680274569252703</v>
      </c>
      <c r="AA25" s="336">
        <v>173932885</v>
      </c>
      <c r="AB25" s="333">
        <v>168550038</v>
      </c>
      <c r="AC25" s="337">
        <v>96.905216055031801</v>
      </c>
      <c r="AD25" s="336">
        <v>186364181.61000001</v>
      </c>
      <c r="AE25" s="333">
        <v>181892877.41800001</v>
      </c>
      <c r="AF25" s="337">
        <v>97.600770623747323</v>
      </c>
      <c r="AG25" s="336">
        <v>208507852</v>
      </c>
      <c r="AH25" s="333">
        <v>204786187</v>
      </c>
      <c r="AI25" s="337">
        <v>98.215095995521551</v>
      </c>
      <c r="AJ25" s="336">
        <v>208507852</v>
      </c>
      <c r="AK25" s="333">
        <v>204786187</v>
      </c>
      <c r="AL25" s="337">
        <v>98.215095995521551</v>
      </c>
      <c r="AM25" s="336">
        <v>208507852</v>
      </c>
      <c r="AN25" s="333">
        <v>204786187</v>
      </c>
      <c r="AO25" s="337">
        <v>98.215095995521551</v>
      </c>
      <c r="AP25" s="336">
        <v>215067539</v>
      </c>
      <c r="AQ25" s="333">
        <v>214166648</v>
      </c>
      <c r="AR25" s="337">
        <v>99.581112517403199</v>
      </c>
      <c r="AS25" s="336">
        <v>220826693</v>
      </c>
      <c r="AT25" s="333">
        <v>217863072</v>
      </c>
      <c r="AU25" s="337">
        <v>98.657942588489519</v>
      </c>
      <c r="AV25" s="336">
        <v>206605808.98899999</v>
      </c>
      <c r="AW25" s="333">
        <v>206605808.98899999</v>
      </c>
      <c r="AX25" s="337">
        <v>100</v>
      </c>
      <c r="AY25" s="336">
        <v>203555201.43000001</v>
      </c>
      <c r="AZ25" s="333">
        <v>200738776.69999999</v>
      </c>
      <c r="BA25" s="337">
        <v>98.616382823816679</v>
      </c>
      <c r="BB25" s="336">
        <v>0</v>
      </c>
      <c r="BC25" s="333">
        <v>0</v>
      </c>
      <c r="BD25" s="337">
        <v>0</v>
      </c>
      <c r="BE25" s="336">
        <v>0</v>
      </c>
      <c r="BF25" s="333">
        <v>0</v>
      </c>
      <c r="BG25" s="337">
        <v>0</v>
      </c>
    </row>
    <row r="26" spans="1:59" ht="14.1" customHeight="1" x14ac:dyDescent="0.2">
      <c r="A26" s="272" t="s">
        <v>433</v>
      </c>
      <c r="B26" s="354" t="s">
        <v>524</v>
      </c>
      <c r="C26" s="336">
        <v>0</v>
      </c>
      <c r="D26" s="333">
        <v>0</v>
      </c>
      <c r="E26" s="337">
        <v>0</v>
      </c>
      <c r="F26" s="336">
        <v>0</v>
      </c>
      <c r="G26" s="333">
        <v>0</v>
      </c>
      <c r="H26" s="337">
        <v>0</v>
      </c>
      <c r="I26" s="336">
        <v>0</v>
      </c>
      <c r="J26" s="333">
        <v>0</v>
      </c>
      <c r="K26" s="337">
        <v>0</v>
      </c>
      <c r="L26" s="336">
        <v>0</v>
      </c>
      <c r="M26" s="333">
        <v>0</v>
      </c>
      <c r="N26" s="337">
        <v>0</v>
      </c>
      <c r="O26" s="336">
        <v>0</v>
      </c>
      <c r="P26" s="333">
        <v>0</v>
      </c>
      <c r="Q26" s="337">
        <v>0</v>
      </c>
      <c r="R26" s="336">
        <v>0</v>
      </c>
      <c r="S26" s="333">
        <v>0</v>
      </c>
      <c r="T26" s="337">
        <v>0</v>
      </c>
      <c r="U26" s="336">
        <v>0</v>
      </c>
      <c r="V26" s="333">
        <v>0</v>
      </c>
      <c r="W26" s="337">
        <v>0</v>
      </c>
      <c r="X26" s="336">
        <v>0</v>
      </c>
      <c r="Y26" s="333">
        <v>0</v>
      </c>
      <c r="Z26" s="337">
        <v>0</v>
      </c>
      <c r="AA26" s="336">
        <v>0</v>
      </c>
      <c r="AB26" s="333">
        <v>0</v>
      </c>
      <c r="AC26" s="337">
        <v>0</v>
      </c>
      <c r="AD26" s="336">
        <v>16917720.134</v>
      </c>
      <c r="AE26" s="333">
        <v>16224227.881000001</v>
      </c>
      <c r="AF26" s="337">
        <v>95.900793679603041</v>
      </c>
      <c r="AG26" s="336">
        <v>12388628</v>
      </c>
      <c r="AH26" s="333">
        <v>615408</v>
      </c>
      <c r="AI26" s="337">
        <v>4.9675234416595604</v>
      </c>
      <c r="AJ26" s="336">
        <v>615408</v>
      </c>
      <c r="AK26" s="333">
        <v>615408</v>
      </c>
      <c r="AL26" s="337">
        <v>100</v>
      </c>
      <c r="AM26" s="336">
        <v>0</v>
      </c>
      <c r="AN26" s="333">
        <v>0</v>
      </c>
      <c r="AO26" s="337">
        <v>0</v>
      </c>
      <c r="AP26" s="336">
        <v>1098339</v>
      </c>
      <c r="AQ26" s="333">
        <v>1098339</v>
      </c>
      <c r="AR26" s="337">
        <v>100</v>
      </c>
      <c r="AS26" s="336">
        <v>0</v>
      </c>
      <c r="AT26" s="333">
        <v>0</v>
      </c>
      <c r="AU26" s="337">
        <v>0</v>
      </c>
      <c r="AV26" s="336">
        <v>0</v>
      </c>
      <c r="AW26" s="333">
        <v>0</v>
      </c>
      <c r="AX26" s="337">
        <v>0</v>
      </c>
      <c r="AY26" s="336">
        <v>0</v>
      </c>
      <c r="AZ26" s="333">
        <v>0</v>
      </c>
      <c r="BA26" s="337">
        <v>0</v>
      </c>
      <c r="BB26" s="336">
        <v>0</v>
      </c>
      <c r="BC26" s="333">
        <v>0</v>
      </c>
      <c r="BD26" s="337">
        <v>0</v>
      </c>
      <c r="BE26" s="336">
        <v>0</v>
      </c>
      <c r="BF26" s="333">
        <v>0</v>
      </c>
      <c r="BG26" s="337">
        <v>0</v>
      </c>
    </row>
    <row r="27" spans="1:59" ht="14.1" customHeight="1" x14ac:dyDescent="0.2">
      <c r="A27" s="272" t="s">
        <v>286</v>
      </c>
      <c r="B27" s="354" t="s">
        <v>525</v>
      </c>
      <c r="C27" s="336">
        <v>1739803</v>
      </c>
      <c r="D27" s="333">
        <v>1537286</v>
      </c>
      <c r="E27" s="337">
        <v>88.359774066374186</v>
      </c>
      <c r="F27" s="336">
        <v>632515</v>
      </c>
      <c r="G27" s="333">
        <v>566667</v>
      </c>
      <c r="H27" s="337">
        <v>89.589495901282973</v>
      </c>
      <c r="I27" s="336">
        <v>365785</v>
      </c>
      <c r="J27" s="333">
        <v>364842</v>
      </c>
      <c r="K27" s="337">
        <v>99.742198285878317</v>
      </c>
      <c r="L27" s="336">
        <v>994903</v>
      </c>
      <c r="M27" s="333">
        <v>329312</v>
      </c>
      <c r="N27" s="337">
        <v>33.099910242506056</v>
      </c>
      <c r="O27" s="336">
        <v>1420485</v>
      </c>
      <c r="P27" s="333">
        <v>1349225</v>
      </c>
      <c r="Q27" s="337">
        <v>94.983403555827763</v>
      </c>
      <c r="R27" s="336">
        <v>1531015</v>
      </c>
      <c r="S27" s="333">
        <v>963973</v>
      </c>
      <c r="T27" s="337">
        <v>62.963001668827545</v>
      </c>
      <c r="U27" s="336">
        <v>712321</v>
      </c>
      <c r="V27" s="333">
        <v>456491</v>
      </c>
      <c r="W27" s="337">
        <v>64.085012234652638</v>
      </c>
      <c r="X27" s="336">
        <v>52288665</v>
      </c>
      <c r="Y27" s="333">
        <v>51375033</v>
      </c>
      <c r="Z27" s="337">
        <v>98.252715000469024</v>
      </c>
      <c r="AA27" s="336">
        <v>2075439</v>
      </c>
      <c r="AB27" s="333">
        <v>1536632</v>
      </c>
      <c r="AC27" s="337">
        <v>74.038890085422892</v>
      </c>
      <c r="AD27" s="336">
        <v>1606363.7039999999</v>
      </c>
      <c r="AE27" s="333">
        <v>1491603.081</v>
      </c>
      <c r="AF27" s="337">
        <v>92.855875496051425</v>
      </c>
      <c r="AG27" s="336">
        <v>2634233</v>
      </c>
      <c r="AH27" s="333">
        <v>2476404</v>
      </c>
      <c r="AI27" s="337">
        <v>94.008540626436613</v>
      </c>
      <c r="AJ27" s="336">
        <v>2634233</v>
      </c>
      <c r="AK27" s="333">
        <v>2476404</v>
      </c>
      <c r="AL27" s="337">
        <v>94.008540626436613</v>
      </c>
      <c r="AM27" s="336">
        <v>2634233</v>
      </c>
      <c r="AN27" s="333">
        <v>2476404</v>
      </c>
      <c r="AO27" s="337">
        <v>94.008540626436613</v>
      </c>
      <c r="AP27" s="336">
        <v>741522</v>
      </c>
      <c r="AQ27" s="333">
        <v>739200</v>
      </c>
      <c r="AR27" s="337">
        <v>99.686860268474845</v>
      </c>
      <c r="AS27" s="336">
        <v>0</v>
      </c>
      <c r="AT27" s="333">
        <v>0</v>
      </c>
      <c r="AU27" s="337">
        <v>0</v>
      </c>
      <c r="AV27" s="336">
        <v>647934.07499999995</v>
      </c>
      <c r="AW27" s="333">
        <v>624833.52399999998</v>
      </c>
      <c r="AX27" s="337">
        <v>96.434737438372892</v>
      </c>
      <c r="AY27" s="336">
        <v>835117.897</v>
      </c>
      <c r="AZ27" s="333">
        <v>834898.82700000005</v>
      </c>
      <c r="BA27" s="337">
        <v>99.973767775689282</v>
      </c>
      <c r="BB27" s="336">
        <v>757947.55</v>
      </c>
      <c r="BC27" s="333">
        <v>757684.67299999995</v>
      </c>
      <c r="BD27" s="337">
        <v>99.965317257110982</v>
      </c>
      <c r="BE27" s="336">
        <v>386111.73300000001</v>
      </c>
      <c r="BF27" s="333">
        <v>352318.52300000004</v>
      </c>
      <c r="BG27" s="337">
        <v>91.247815823302119</v>
      </c>
    </row>
    <row r="28" spans="1:59" ht="14.1" customHeight="1" x14ac:dyDescent="0.2">
      <c r="A28" s="272" t="s">
        <v>329</v>
      </c>
      <c r="B28" s="354" t="s">
        <v>371</v>
      </c>
      <c r="C28" s="336">
        <v>0</v>
      </c>
      <c r="D28" s="333">
        <v>0</v>
      </c>
      <c r="E28" s="337">
        <v>0</v>
      </c>
      <c r="F28" s="336">
        <v>0</v>
      </c>
      <c r="G28" s="333">
        <v>0</v>
      </c>
      <c r="H28" s="337">
        <v>0</v>
      </c>
      <c r="I28" s="336">
        <v>0</v>
      </c>
      <c r="J28" s="333">
        <v>0</v>
      </c>
      <c r="K28" s="337">
        <v>0</v>
      </c>
      <c r="L28" s="336">
        <v>0</v>
      </c>
      <c r="M28" s="333">
        <v>0</v>
      </c>
      <c r="N28" s="337">
        <v>0</v>
      </c>
      <c r="O28" s="336">
        <v>0</v>
      </c>
      <c r="P28" s="333">
        <v>0</v>
      </c>
      <c r="Q28" s="337">
        <v>0</v>
      </c>
      <c r="R28" s="336">
        <v>0</v>
      </c>
      <c r="S28" s="333">
        <v>0</v>
      </c>
      <c r="T28" s="337">
        <v>0</v>
      </c>
      <c r="U28" s="336">
        <v>0</v>
      </c>
      <c r="V28" s="333">
        <v>0</v>
      </c>
      <c r="W28" s="337">
        <v>0</v>
      </c>
      <c r="X28" s="336">
        <v>44318764</v>
      </c>
      <c r="Y28" s="333">
        <v>42245631</v>
      </c>
      <c r="Z28" s="337">
        <v>95.322222885096707</v>
      </c>
      <c r="AA28" s="336">
        <v>62145643</v>
      </c>
      <c r="AB28" s="333">
        <v>57339842</v>
      </c>
      <c r="AC28" s="337">
        <v>92.266873801595395</v>
      </c>
      <c r="AD28" s="336">
        <v>62121386.859999999</v>
      </c>
      <c r="AE28" s="333">
        <v>59710894.057999998</v>
      </c>
      <c r="AF28" s="337">
        <v>96.119705428611226</v>
      </c>
      <c r="AG28" s="336">
        <v>61078167</v>
      </c>
      <c r="AH28" s="333">
        <v>59969994</v>
      </c>
      <c r="AI28" s="337">
        <v>98.185647909178414</v>
      </c>
      <c r="AJ28" s="336">
        <v>61078167</v>
      </c>
      <c r="AK28" s="333">
        <v>59969994</v>
      </c>
      <c r="AL28" s="337">
        <v>98.185647909178414</v>
      </c>
      <c r="AM28" s="336">
        <v>61693575</v>
      </c>
      <c r="AN28" s="333">
        <v>60585402</v>
      </c>
      <c r="AO28" s="337">
        <v>98.20374650034465</v>
      </c>
      <c r="AP28" s="336">
        <v>60501446</v>
      </c>
      <c r="AQ28" s="333">
        <v>59277799</v>
      </c>
      <c r="AR28" s="337">
        <v>97.977491314835689</v>
      </c>
      <c r="AS28" s="336">
        <v>56857076</v>
      </c>
      <c r="AT28" s="333">
        <v>55623918</v>
      </c>
      <c r="AU28" s="337">
        <v>97.831126595395091</v>
      </c>
      <c r="AV28" s="336">
        <v>0</v>
      </c>
      <c r="AW28" s="333">
        <v>0</v>
      </c>
      <c r="AX28" s="337">
        <v>0</v>
      </c>
      <c r="AY28" s="336">
        <v>0</v>
      </c>
      <c r="AZ28" s="333">
        <v>0</v>
      </c>
      <c r="BA28" s="337">
        <v>0</v>
      </c>
      <c r="BB28" s="336">
        <v>0</v>
      </c>
      <c r="BC28" s="333">
        <v>0</v>
      </c>
      <c r="BD28" s="337">
        <v>0</v>
      </c>
      <c r="BE28" s="336">
        <v>0</v>
      </c>
      <c r="BF28" s="333">
        <v>0</v>
      </c>
      <c r="BG28" s="337">
        <v>0</v>
      </c>
    </row>
    <row r="29" spans="1:59" ht="14.1" customHeight="1" x14ac:dyDescent="0.2">
      <c r="A29" s="272" t="s">
        <v>434</v>
      </c>
      <c r="B29" s="354" t="s">
        <v>540</v>
      </c>
      <c r="C29" s="336">
        <v>0</v>
      </c>
      <c r="D29" s="333">
        <v>0</v>
      </c>
      <c r="E29" s="337">
        <v>0</v>
      </c>
      <c r="F29" s="336">
        <v>0</v>
      </c>
      <c r="G29" s="333">
        <v>0</v>
      </c>
      <c r="H29" s="337">
        <v>0</v>
      </c>
      <c r="I29" s="336">
        <v>0</v>
      </c>
      <c r="J29" s="333">
        <v>0</v>
      </c>
      <c r="K29" s="337">
        <v>0</v>
      </c>
      <c r="L29" s="336">
        <v>0</v>
      </c>
      <c r="M29" s="333">
        <v>0</v>
      </c>
      <c r="N29" s="337">
        <v>0</v>
      </c>
      <c r="O29" s="336">
        <v>0</v>
      </c>
      <c r="P29" s="333">
        <v>0</v>
      </c>
      <c r="Q29" s="337">
        <v>0</v>
      </c>
      <c r="R29" s="336">
        <v>0</v>
      </c>
      <c r="S29" s="333">
        <v>0</v>
      </c>
      <c r="T29" s="337">
        <v>0</v>
      </c>
      <c r="U29" s="336">
        <v>0</v>
      </c>
      <c r="V29" s="333">
        <v>0</v>
      </c>
      <c r="W29" s="337">
        <v>0</v>
      </c>
      <c r="X29" s="336">
        <v>0</v>
      </c>
      <c r="Y29" s="333">
        <v>0</v>
      </c>
      <c r="Z29" s="337">
        <v>0</v>
      </c>
      <c r="AA29" s="336">
        <v>0</v>
      </c>
      <c r="AB29" s="333">
        <v>0</v>
      </c>
      <c r="AC29" s="337">
        <v>0</v>
      </c>
      <c r="AD29" s="336">
        <v>22273127</v>
      </c>
      <c r="AE29" s="333">
        <v>21647319.384</v>
      </c>
      <c r="AF29" s="337">
        <v>97.190301945478964</v>
      </c>
      <c r="AG29" s="336">
        <v>23218497</v>
      </c>
      <c r="AH29" s="333">
        <v>20782035</v>
      </c>
      <c r="AI29" s="337">
        <v>89.506375025050062</v>
      </c>
      <c r="AJ29" s="336">
        <v>23218497</v>
      </c>
      <c r="AK29" s="333">
        <v>20782035</v>
      </c>
      <c r="AL29" s="337">
        <v>89.506375025050062</v>
      </c>
      <c r="AM29" s="336">
        <v>23218497</v>
      </c>
      <c r="AN29" s="333">
        <v>20782035</v>
      </c>
      <c r="AO29" s="337">
        <v>89.506375025050062</v>
      </c>
      <c r="AP29" s="336">
        <v>18296068</v>
      </c>
      <c r="AQ29" s="333">
        <v>15398437</v>
      </c>
      <c r="AR29" s="337">
        <v>84.162547931063656</v>
      </c>
      <c r="AS29" s="336">
        <v>23000000</v>
      </c>
      <c r="AT29" s="333">
        <v>23000000</v>
      </c>
      <c r="AU29" s="337">
        <v>100</v>
      </c>
      <c r="AV29" s="336">
        <v>13504278</v>
      </c>
      <c r="AW29" s="333">
        <v>13504278</v>
      </c>
      <c r="AX29" s="337">
        <v>100</v>
      </c>
      <c r="AY29" s="336">
        <v>12638989</v>
      </c>
      <c r="AZ29" s="333">
        <v>12328453.182</v>
      </c>
      <c r="BA29" s="337">
        <v>97.543032769472305</v>
      </c>
      <c r="BB29" s="336">
        <v>51427511</v>
      </c>
      <c r="BC29" s="333">
        <v>51427511</v>
      </c>
      <c r="BD29" s="337">
        <v>100</v>
      </c>
      <c r="BE29" s="336">
        <v>25927441</v>
      </c>
      <c r="BF29" s="333">
        <v>25927441</v>
      </c>
      <c r="BG29" s="337">
        <v>100</v>
      </c>
    </row>
    <row r="30" spans="1:59" ht="14.1" customHeight="1" x14ac:dyDescent="0.2">
      <c r="A30" s="272" t="s">
        <v>477</v>
      </c>
      <c r="B30" s="354" t="s">
        <v>526</v>
      </c>
      <c r="C30" s="336">
        <v>0</v>
      </c>
      <c r="D30" s="333">
        <v>0</v>
      </c>
      <c r="E30" s="337">
        <v>0</v>
      </c>
      <c r="F30" s="336">
        <v>0</v>
      </c>
      <c r="G30" s="333">
        <v>0</v>
      </c>
      <c r="H30" s="337">
        <v>0</v>
      </c>
      <c r="I30" s="336">
        <v>0</v>
      </c>
      <c r="J30" s="333">
        <v>0</v>
      </c>
      <c r="K30" s="337">
        <v>0</v>
      </c>
      <c r="L30" s="336">
        <v>0</v>
      </c>
      <c r="M30" s="333">
        <v>0</v>
      </c>
      <c r="N30" s="337">
        <v>0</v>
      </c>
      <c r="O30" s="336">
        <v>0</v>
      </c>
      <c r="P30" s="333">
        <v>0</v>
      </c>
      <c r="Q30" s="337">
        <v>0</v>
      </c>
      <c r="R30" s="336">
        <v>0</v>
      </c>
      <c r="S30" s="333">
        <v>0</v>
      </c>
      <c r="T30" s="337">
        <v>0</v>
      </c>
      <c r="U30" s="336">
        <v>0</v>
      </c>
      <c r="V30" s="333">
        <v>0</v>
      </c>
      <c r="W30" s="337">
        <v>0</v>
      </c>
      <c r="X30" s="336">
        <v>0</v>
      </c>
      <c r="Y30" s="333">
        <v>0</v>
      </c>
      <c r="Z30" s="337">
        <v>0</v>
      </c>
      <c r="AA30" s="336">
        <v>0</v>
      </c>
      <c r="AB30" s="333">
        <v>0</v>
      </c>
      <c r="AC30" s="337">
        <v>0</v>
      </c>
      <c r="AD30" s="336">
        <v>0</v>
      </c>
      <c r="AE30" s="333">
        <v>0</v>
      </c>
      <c r="AF30" s="337">
        <v>0</v>
      </c>
      <c r="AG30" s="336">
        <v>0</v>
      </c>
      <c r="AH30" s="333">
        <v>0</v>
      </c>
      <c r="AI30" s="337">
        <v>0</v>
      </c>
      <c r="AJ30" s="336">
        <v>0</v>
      </c>
      <c r="AK30" s="333">
        <v>0</v>
      </c>
      <c r="AL30" s="337">
        <v>0</v>
      </c>
      <c r="AM30" s="336">
        <v>0</v>
      </c>
      <c r="AN30" s="333">
        <v>0</v>
      </c>
      <c r="AO30" s="337">
        <v>0</v>
      </c>
      <c r="AP30" s="336">
        <v>0</v>
      </c>
      <c r="AQ30" s="333">
        <v>0</v>
      </c>
      <c r="AR30" s="337">
        <v>0</v>
      </c>
      <c r="AS30" s="336">
        <v>53192</v>
      </c>
      <c r="AT30" s="333">
        <v>0</v>
      </c>
      <c r="AU30" s="337">
        <v>0</v>
      </c>
      <c r="AV30" s="336">
        <v>0</v>
      </c>
      <c r="AW30" s="333">
        <v>0</v>
      </c>
      <c r="AX30" s="337">
        <v>0</v>
      </c>
      <c r="AY30" s="336">
        <v>0</v>
      </c>
      <c r="AZ30" s="333">
        <v>0</v>
      </c>
      <c r="BA30" s="337">
        <v>0</v>
      </c>
      <c r="BB30" s="336">
        <v>0</v>
      </c>
      <c r="BC30" s="333">
        <v>0</v>
      </c>
      <c r="BD30" s="337">
        <v>0</v>
      </c>
      <c r="BE30" s="336">
        <v>0</v>
      </c>
      <c r="BF30" s="333">
        <v>0</v>
      </c>
      <c r="BG30" s="337">
        <v>0</v>
      </c>
    </row>
    <row r="31" spans="1:59" ht="14.1" customHeight="1" x14ac:dyDescent="0.2">
      <c r="A31" s="272" t="s">
        <v>414</v>
      </c>
      <c r="B31" s="354" t="s">
        <v>256</v>
      </c>
      <c r="C31" s="336">
        <v>0</v>
      </c>
      <c r="D31" s="333">
        <v>0</v>
      </c>
      <c r="E31" s="337">
        <v>0</v>
      </c>
      <c r="F31" s="336">
        <v>114208231</v>
      </c>
      <c r="G31" s="333">
        <v>110116384</v>
      </c>
      <c r="H31" s="337">
        <v>96.417204815999639</v>
      </c>
      <c r="I31" s="336">
        <v>143829498</v>
      </c>
      <c r="J31" s="333">
        <v>134875209</v>
      </c>
      <c r="K31" s="337">
        <v>93.77437234745824</v>
      </c>
      <c r="L31" s="336">
        <v>157115660</v>
      </c>
      <c r="M31" s="333">
        <v>152598851</v>
      </c>
      <c r="N31" s="337">
        <v>97.125169445235443</v>
      </c>
      <c r="O31" s="336">
        <v>62024426</v>
      </c>
      <c r="P31" s="333">
        <v>57617822</v>
      </c>
      <c r="Q31" s="337">
        <v>92.89537318733106</v>
      </c>
      <c r="R31" s="336">
        <v>73337902</v>
      </c>
      <c r="S31" s="333">
        <v>61364795</v>
      </c>
      <c r="T31" s="337">
        <v>83.674053015588029</v>
      </c>
      <c r="U31" s="336">
        <v>71268038</v>
      </c>
      <c r="V31" s="333">
        <v>62151634</v>
      </c>
      <c r="W31" s="337">
        <v>87.208285430840675</v>
      </c>
      <c r="X31" s="336">
        <v>19871814</v>
      </c>
      <c r="Y31" s="333">
        <v>19147747</v>
      </c>
      <c r="Z31" s="337">
        <v>96.356311507344017</v>
      </c>
      <c r="AA31" s="336">
        <v>103796625</v>
      </c>
      <c r="AB31" s="333">
        <v>103233090</v>
      </c>
      <c r="AC31" s="337">
        <v>99.457077722902838</v>
      </c>
      <c r="AD31" s="336">
        <v>109507117.37</v>
      </c>
      <c r="AE31" s="333">
        <v>108745544.204</v>
      </c>
      <c r="AF31" s="337">
        <v>99.30454459555645</v>
      </c>
      <c r="AG31" s="336">
        <v>106582340</v>
      </c>
      <c r="AH31" s="333">
        <v>103642420</v>
      </c>
      <c r="AI31" s="337">
        <v>97.241644347459442</v>
      </c>
      <c r="AJ31" s="336">
        <v>106582340</v>
      </c>
      <c r="AK31" s="333">
        <v>103642420</v>
      </c>
      <c r="AL31" s="337">
        <v>97.241644347459442</v>
      </c>
      <c r="AM31" s="336">
        <v>106582340</v>
      </c>
      <c r="AN31" s="333">
        <v>103642420</v>
      </c>
      <c r="AO31" s="337">
        <v>97.241644347459442</v>
      </c>
      <c r="AP31" s="336">
        <v>93268784</v>
      </c>
      <c r="AQ31" s="333">
        <v>91817709</v>
      </c>
      <c r="AR31" s="337">
        <v>98.444200794984098</v>
      </c>
      <c r="AS31" s="336">
        <v>119444033</v>
      </c>
      <c r="AT31" s="333">
        <v>118155348</v>
      </c>
      <c r="AU31" s="337">
        <v>98.921097213788826</v>
      </c>
      <c r="AV31" s="336">
        <v>156632919.99700001</v>
      </c>
      <c r="AW31" s="333">
        <v>152029943.80399999</v>
      </c>
      <c r="AX31" s="337">
        <v>97.061297080404188</v>
      </c>
      <c r="AY31" s="336">
        <v>155884729.85100001</v>
      </c>
      <c r="AZ31" s="333">
        <v>154449347.47</v>
      </c>
      <c r="BA31" s="337">
        <v>99.079202701655262</v>
      </c>
      <c r="BB31" s="336">
        <v>126987647.11700001</v>
      </c>
      <c r="BC31" s="333">
        <v>125386589.60699999</v>
      </c>
      <c r="BD31" s="337">
        <v>98.739202161510335</v>
      </c>
      <c r="BE31" s="336">
        <v>147522445.072</v>
      </c>
      <c r="BF31" s="333">
        <v>144442653.861</v>
      </c>
      <c r="BG31" s="337">
        <v>97.912323640313261</v>
      </c>
    </row>
    <row r="32" spans="1:59" ht="14.1" customHeight="1" x14ac:dyDescent="0.2">
      <c r="A32" s="278" t="s">
        <v>288</v>
      </c>
      <c r="B32" s="366" t="s">
        <v>507</v>
      </c>
      <c r="C32" s="269">
        <v>457345137.81</v>
      </c>
      <c r="D32" s="270">
        <v>430379876.96199995</v>
      </c>
      <c r="E32" s="271">
        <v>94.1039581229346</v>
      </c>
      <c r="F32" s="269">
        <v>730022030</v>
      </c>
      <c r="G32" s="270">
        <v>670767985</v>
      </c>
      <c r="H32" s="271">
        <v>91.883252482120298</v>
      </c>
      <c r="I32" s="269">
        <v>746168122.44099998</v>
      </c>
      <c r="J32" s="270">
        <v>728954858.11300015</v>
      </c>
      <c r="K32" s="271">
        <v>97.693111805461669</v>
      </c>
      <c r="L32" s="269">
        <v>759518920</v>
      </c>
      <c r="M32" s="270">
        <v>730433747</v>
      </c>
      <c r="N32" s="271">
        <v>96.170579529473727</v>
      </c>
      <c r="O32" s="269">
        <v>801866291</v>
      </c>
      <c r="P32" s="270">
        <v>777973211</v>
      </c>
      <c r="Q32" s="271">
        <v>97.020316196332033</v>
      </c>
      <c r="R32" s="269">
        <v>947528595</v>
      </c>
      <c r="S32" s="270">
        <v>724856891</v>
      </c>
      <c r="T32" s="271">
        <v>76.499737825854226</v>
      </c>
      <c r="U32" s="269">
        <v>1449163500</v>
      </c>
      <c r="V32" s="270">
        <v>1385263082</v>
      </c>
      <c r="W32" s="271">
        <v>95.590530813120807</v>
      </c>
      <c r="X32" s="269">
        <v>881773197</v>
      </c>
      <c r="Y32" s="270">
        <v>846069619</v>
      </c>
      <c r="Z32" s="271">
        <v>95.950934081295287</v>
      </c>
      <c r="AA32" s="269">
        <v>938931111</v>
      </c>
      <c r="AB32" s="270">
        <v>852689554</v>
      </c>
      <c r="AC32" s="271">
        <v>90.814921777578633</v>
      </c>
      <c r="AD32" s="269">
        <v>1396934743.3969998</v>
      </c>
      <c r="AE32" s="270">
        <v>1151826714.4650002</v>
      </c>
      <c r="AF32" s="271">
        <v>82.453866933257203</v>
      </c>
      <c r="AG32" s="269">
        <v>778080117</v>
      </c>
      <c r="AH32" s="270">
        <v>629538173</v>
      </c>
      <c r="AI32" s="271">
        <v>80.909171079615177</v>
      </c>
      <c r="AJ32" s="269">
        <v>632080117</v>
      </c>
      <c r="AK32" s="270">
        <v>629538173</v>
      </c>
      <c r="AL32" s="271">
        <v>99.597844651076102</v>
      </c>
      <c r="AM32" s="269">
        <v>632080117</v>
      </c>
      <c r="AN32" s="270">
        <v>629538173</v>
      </c>
      <c r="AO32" s="271">
        <v>99.597844651076102</v>
      </c>
      <c r="AP32" s="269">
        <v>409232567</v>
      </c>
      <c r="AQ32" s="270">
        <v>387479948</v>
      </c>
      <c r="AR32" s="271">
        <v>94.684533745819891</v>
      </c>
      <c r="AS32" s="269">
        <v>709632763</v>
      </c>
      <c r="AT32" s="270">
        <v>559454044</v>
      </c>
      <c r="AU32" s="271">
        <v>78.837121560578225</v>
      </c>
      <c r="AV32" s="269">
        <v>686352911.454</v>
      </c>
      <c r="AW32" s="270">
        <v>539898601.56500006</v>
      </c>
      <c r="AX32" s="271">
        <v>78.661952554591082</v>
      </c>
      <c r="AY32" s="269">
        <v>557929947.20700002</v>
      </c>
      <c r="AZ32" s="270">
        <v>375824301.16199994</v>
      </c>
      <c r="BA32" s="271">
        <v>67.360481910565682</v>
      </c>
      <c r="BB32" s="269">
        <v>853258630.48900008</v>
      </c>
      <c r="BC32" s="270">
        <v>691394819.05900002</v>
      </c>
      <c r="BD32" s="271">
        <v>81.029923912139466</v>
      </c>
      <c r="BE32" s="269">
        <v>551894958.046</v>
      </c>
      <c r="BF32" s="270">
        <v>494532561.00199997</v>
      </c>
      <c r="BG32" s="271">
        <v>89.60628354948318</v>
      </c>
    </row>
    <row r="33" spans="1:59" ht="14.1" customHeight="1" x14ac:dyDescent="0.2">
      <c r="A33" s="367" t="s">
        <v>289</v>
      </c>
      <c r="B33" s="368" t="s">
        <v>527</v>
      </c>
      <c r="C33" s="369">
        <v>154405863.25299999</v>
      </c>
      <c r="D33" s="370">
        <v>134048413.98400001</v>
      </c>
      <c r="E33" s="205">
        <v>86.815624199682432</v>
      </c>
      <c r="F33" s="369">
        <v>228952945</v>
      </c>
      <c r="G33" s="370">
        <v>203402234</v>
      </c>
      <c r="H33" s="205">
        <v>88.840191158056513</v>
      </c>
      <c r="I33" s="369">
        <v>247086240.48700002</v>
      </c>
      <c r="J33" s="370">
        <v>239353350.17499998</v>
      </c>
      <c r="K33" s="205">
        <v>96.870367893914803</v>
      </c>
      <c r="L33" s="369">
        <v>240238391</v>
      </c>
      <c r="M33" s="370">
        <v>238923748</v>
      </c>
      <c r="N33" s="205">
        <v>99.452775639011008</v>
      </c>
      <c r="O33" s="369">
        <v>391394557</v>
      </c>
      <c r="P33" s="370">
        <v>385428000</v>
      </c>
      <c r="Q33" s="205">
        <v>98.475564646137897</v>
      </c>
      <c r="R33" s="369">
        <v>460302586</v>
      </c>
      <c r="S33" s="370">
        <v>405323385</v>
      </c>
      <c r="T33" s="205">
        <v>88.055856588213913</v>
      </c>
      <c r="U33" s="369">
        <v>593242450</v>
      </c>
      <c r="V33" s="370">
        <v>587374348</v>
      </c>
      <c r="W33" s="205">
        <v>99.010842531582156</v>
      </c>
      <c r="X33" s="369">
        <v>470041733</v>
      </c>
      <c r="Y33" s="370">
        <v>468084580</v>
      </c>
      <c r="Z33" s="205">
        <v>99.583621439843512</v>
      </c>
      <c r="AA33" s="369">
        <v>350437431</v>
      </c>
      <c r="AB33" s="370">
        <v>349134337</v>
      </c>
      <c r="AC33" s="205">
        <v>99.628152165057955</v>
      </c>
      <c r="AD33" s="369">
        <v>766115489.91600001</v>
      </c>
      <c r="AE33" s="370">
        <v>716775541.86600006</v>
      </c>
      <c r="AF33" s="205">
        <v>93.559724519418111</v>
      </c>
      <c r="AG33" s="369">
        <v>361877741</v>
      </c>
      <c r="AH33" s="370">
        <v>361752158</v>
      </c>
      <c r="AI33" s="205">
        <v>99.96529684316782</v>
      </c>
      <c r="AJ33" s="369">
        <v>361877741</v>
      </c>
      <c r="AK33" s="370">
        <v>361752158</v>
      </c>
      <c r="AL33" s="205">
        <v>99.96529684316782</v>
      </c>
      <c r="AM33" s="369">
        <v>361877741</v>
      </c>
      <c r="AN33" s="370">
        <v>361752158</v>
      </c>
      <c r="AO33" s="205">
        <v>99.96529684316782</v>
      </c>
      <c r="AP33" s="369">
        <v>91058926</v>
      </c>
      <c r="AQ33" s="370">
        <v>89021327</v>
      </c>
      <c r="AR33" s="205">
        <v>97.762329197688985</v>
      </c>
      <c r="AS33" s="369">
        <v>257439644</v>
      </c>
      <c r="AT33" s="370">
        <v>253889572</v>
      </c>
      <c r="AU33" s="205">
        <v>98.621008037130437</v>
      </c>
      <c r="AV33" s="369">
        <v>216209496.546</v>
      </c>
      <c r="AW33" s="370">
        <v>170754877.98300001</v>
      </c>
      <c r="AX33" s="205">
        <v>78.976585538957011</v>
      </c>
      <c r="AY33" s="369">
        <v>138836666.28800002</v>
      </c>
      <c r="AZ33" s="370">
        <v>59981497.747999996</v>
      </c>
      <c r="BA33" s="205">
        <v>43.202922795319481</v>
      </c>
      <c r="BB33" s="369">
        <v>414154947</v>
      </c>
      <c r="BC33" s="370">
        <v>362302139.71200001</v>
      </c>
      <c r="BD33" s="205">
        <v>87.479853213488241</v>
      </c>
      <c r="BE33" s="369">
        <v>69398490.165000007</v>
      </c>
      <c r="BF33" s="370">
        <v>45904482.619000003</v>
      </c>
      <c r="BG33" s="205">
        <v>66.146226682826565</v>
      </c>
    </row>
    <row r="34" spans="1:59" ht="14.1" customHeight="1" x14ac:dyDescent="0.2">
      <c r="A34" s="272" t="s">
        <v>291</v>
      </c>
      <c r="B34" s="354" t="s">
        <v>241</v>
      </c>
      <c r="C34" s="336">
        <v>28696650.405999996</v>
      </c>
      <c r="D34" s="333">
        <v>28424747.107999995</v>
      </c>
      <c r="E34" s="337">
        <v>99.052491164811514</v>
      </c>
      <c r="F34" s="336">
        <v>47821814</v>
      </c>
      <c r="G34" s="333">
        <v>42012361</v>
      </c>
      <c r="H34" s="337">
        <v>87.851876551567031</v>
      </c>
      <c r="I34" s="336">
        <v>78449822.131999999</v>
      </c>
      <c r="J34" s="333">
        <v>76693267.233999997</v>
      </c>
      <c r="K34" s="337">
        <v>97.760919208912398</v>
      </c>
      <c r="L34" s="336">
        <v>61534313</v>
      </c>
      <c r="M34" s="333">
        <v>61385726</v>
      </c>
      <c r="N34" s="337">
        <v>99.758529846591443</v>
      </c>
      <c r="O34" s="336">
        <v>188591201</v>
      </c>
      <c r="P34" s="333">
        <v>184414493</v>
      </c>
      <c r="Q34" s="337">
        <v>97.785311309407277</v>
      </c>
      <c r="R34" s="336">
        <v>238029328</v>
      </c>
      <c r="S34" s="333">
        <v>189831872</v>
      </c>
      <c r="T34" s="337">
        <v>79.751463231455247</v>
      </c>
      <c r="U34" s="336">
        <v>368583713</v>
      </c>
      <c r="V34" s="333">
        <v>364642515</v>
      </c>
      <c r="W34" s="337">
        <v>98.930718352169833</v>
      </c>
      <c r="X34" s="336">
        <v>274378138</v>
      </c>
      <c r="Y34" s="333">
        <v>274378137</v>
      </c>
      <c r="Z34" s="337">
        <v>99.999999635539467</v>
      </c>
      <c r="AA34" s="336">
        <v>156716282</v>
      </c>
      <c r="AB34" s="333">
        <v>156712540</v>
      </c>
      <c r="AC34" s="337">
        <v>99.997612245548297</v>
      </c>
      <c r="AD34" s="336">
        <v>543004188.33399999</v>
      </c>
      <c r="AE34" s="333">
        <v>535247096.273</v>
      </c>
      <c r="AF34" s="337">
        <v>98.571448945025693</v>
      </c>
      <c r="AG34" s="336">
        <v>261400000</v>
      </c>
      <c r="AH34" s="333">
        <v>261400000</v>
      </c>
      <c r="AI34" s="337">
        <v>100</v>
      </c>
      <c r="AJ34" s="336">
        <v>261400000</v>
      </c>
      <c r="AK34" s="333">
        <v>261400000</v>
      </c>
      <c r="AL34" s="337">
        <v>100</v>
      </c>
      <c r="AM34" s="336">
        <v>261400000</v>
      </c>
      <c r="AN34" s="333">
        <v>261400000</v>
      </c>
      <c r="AO34" s="337">
        <v>100</v>
      </c>
      <c r="AP34" s="336">
        <v>0</v>
      </c>
      <c r="AQ34" s="333">
        <v>0</v>
      </c>
      <c r="AR34" s="337">
        <v>0</v>
      </c>
      <c r="AS34" s="336">
        <v>160000000</v>
      </c>
      <c r="AT34" s="333">
        <v>160000000</v>
      </c>
      <c r="AU34" s="337">
        <v>100</v>
      </c>
      <c r="AV34" s="336">
        <v>110000000</v>
      </c>
      <c r="AW34" s="333">
        <v>110000000</v>
      </c>
      <c r="AX34" s="337">
        <v>100</v>
      </c>
      <c r="AY34" s="336">
        <v>10238444.444</v>
      </c>
      <c r="AZ34" s="333">
        <v>10238444.444</v>
      </c>
      <c r="BA34" s="337">
        <v>100</v>
      </c>
      <c r="BB34" s="336">
        <v>312932889</v>
      </c>
      <c r="BC34" s="333">
        <v>312932888.88800001</v>
      </c>
      <c r="BD34" s="337">
        <v>99.999999964209579</v>
      </c>
      <c r="BE34" s="336">
        <v>19059727.888</v>
      </c>
      <c r="BF34" s="333">
        <v>14129595.82</v>
      </c>
      <c r="BG34" s="337">
        <v>74.133250500895087</v>
      </c>
    </row>
    <row r="35" spans="1:59" ht="14.1" customHeight="1" x14ac:dyDescent="0.2">
      <c r="A35" s="272" t="s">
        <v>292</v>
      </c>
      <c r="B35" s="354" t="s">
        <v>242</v>
      </c>
      <c r="C35" s="336">
        <v>117792308.33500001</v>
      </c>
      <c r="D35" s="333">
        <v>102308094.19800001</v>
      </c>
      <c r="E35" s="337">
        <v>86.854647509782168</v>
      </c>
      <c r="F35" s="336">
        <v>176015268</v>
      </c>
      <c r="G35" s="333">
        <v>159334610</v>
      </c>
      <c r="H35" s="337">
        <v>90.523175523614242</v>
      </c>
      <c r="I35" s="336">
        <v>165903407.92500001</v>
      </c>
      <c r="J35" s="333">
        <v>160543521.65799999</v>
      </c>
      <c r="K35" s="337">
        <v>96.769272955849672</v>
      </c>
      <c r="L35" s="336">
        <v>175961913</v>
      </c>
      <c r="M35" s="333">
        <v>175205008</v>
      </c>
      <c r="N35" s="337">
        <v>99.569847254388506</v>
      </c>
      <c r="O35" s="336">
        <v>199164470</v>
      </c>
      <c r="P35" s="333">
        <v>197943818</v>
      </c>
      <c r="Q35" s="337">
        <v>99.387113575026703</v>
      </c>
      <c r="R35" s="336">
        <v>216220569</v>
      </c>
      <c r="S35" s="333">
        <v>210160222</v>
      </c>
      <c r="T35" s="337">
        <v>97.197145938506893</v>
      </c>
      <c r="U35" s="336">
        <v>215012915</v>
      </c>
      <c r="V35" s="333">
        <v>214254183</v>
      </c>
      <c r="W35" s="337">
        <v>99.647122592612632</v>
      </c>
      <c r="X35" s="336">
        <v>190049325</v>
      </c>
      <c r="Y35" s="333">
        <v>188711207</v>
      </c>
      <c r="Z35" s="337">
        <v>99.295910153850855</v>
      </c>
      <c r="AA35" s="336">
        <v>192311047</v>
      </c>
      <c r="AB35" s="333">
        <v>191081370</v>
      </c>
      <c r="AC35" s="337">
        <v>99.360579114313694</v>
      </c>
      <c r="AD35" s="336">
        <v>218062649.648</v>
      </c>
      <c r="AE35" s="333">
        <v>180561752.039</v>
      </c>
      <c r="AF35" s="337">
        <v>82.802695615441479</v>
      </c>
      <c r="AG35" s="336">
        <v>99508827</v>
      </c>
      <c r="AH35" s="333">
        <v>99383946</v>
      </c>
      <c r="AI35" s="337">
        <v>99.874502590609367</v>
      </c>
      <c r="AJ35" s="336">
        <v>99508827</v>
      </c>
      <c r="AK35" s="333">
        <v>99383946</v>
      </c>
      <c r="AL35" s="337">
        <v>99.874502590609367</v>
      </c>
      <c r="AM35" s="336">
        <v>99508827</v>
      </c>
      <c r="AN35" s="333">
        <v>99383946</v>
      </c>
      <c r="AO35" s="337">
        <v>99.874502590609367</v>
      </c>
      <c r="AP35" s="336">
        <v>89702961</v>
      </c>
      <c r="AQ35" s="333">
        <v>87997961</v>
      </c>
      <c r="AR35" s="337">
        <v>98.099282363711495</v>
      </c>
      <c r="AS35" s="336">
        <v>96167726</v>
      </c>
      <c r="AT35" s="333">
        <v>92952861</v>
      </c>
      <c r="AU35" s="337">
        <v>96.657022960072908</v>
      </c>
      <c r="AV35" s="336">
        <v>105383161.447</v>
      </c>
      <c r="AW35" s="333">
        <v>59936161.446999997</v>
      </c>
      <c r="AX35" s="337">
        <v>56.874514508794171</v>
      </c>
      <c r="AY35" s="336">
        <v>118254184.40000001</v>
      </c>
      <c r="AZ35" s="333">
        <v>49222384.667999998</v>
      </c>
      <c r="BA35" s="337">
        <v>41.624222362824057</v>
      </c>
      <c r="BB35" s="336">
        <v>95687445</v>
      </c>
      <c r="BC35" s="333">
        <v>49191926.593999997</v>
      </c>
      <c r="BD35" s="337">
        <v>51.408966551463465</v>
      </c>
      <c r="BE35" s="336">
        <v>48043439.578000002</v>
      </c>
      <c r="BF35" s="333">
        <v>31592871.846000001</v>
      </c>
      <c r="BG35" s="337">
        <v>65.758971721223247</v>
      </c>
    </row>
    <row r="36" spans="1:59" ht="14.1" customHeight="1" x14ac:dyDescent="0.2">
      <c r="A36" s="272" t="s">
        <v>293</v>
      </c>
      <c r="B36" s="354" t="s">
        <v>528</v>
      </c>
      <c r="C36" s="336">
        <v>7916904.5120000001</v>
      </c>
      <c r="D36" s="333">
        <v>3315572.6780000003</v>
      </c>
      <c r="E36" s="337">
        <v>41.879659821265257</v>
      </c>
      <c r="F36" s="336">
        <v>5115863</v>
      </c>
      <c r="G36" s="333">
        <v>2055263</v>
      </c>
      <c r="H36" s="337">
        <v>40.174316630449255</v>
      </c>
      <c r="I36" s="336">
        <v>2733010.43</v>
      </c>
      <c r="J36" s="333">
        <v>2116561.2830000003</v>
      </c>
      <c r="K36" s="337">
        <v>77.444317803060855</v>
      </c>
      <c r="L36" s="336">
        <v>2742165</v>
      </c>
      <c r="M36" s="333">
        <v>2333014</v>
      </c>
      <c r="N36" s="337">
        <v>85.07927130570188</v>
      </c>
      <c r="O36" s="336">
        <v>3638886</v>
      </c>
      <c r="P36" s="333">
        <v>3069689</v>
      </c>
      <c r="Q36" s="337">
        <v>84.357932620038113</v>
      </c>
      <c r="R36" s="336">
        <v>6052689</v>
      </c>
      <c r="S36" s="333">
        <v>5331291</v>
      </c>
      <c r="T36" s="337">
        <v>88.081363506368831</v>
      </c>
      <c r="U36" s="336">
        <v>9645822</v>
      </c>
      <c r="V36" s="333">
        <v>8477650</v>
      </c>
      <c r="W36" s="337">
        <v>87.889347325712635</v>
      </c>
      <c r="X36" s="336">
        <v>5614270</v>
      </c>
      <c r="Y36" s="333">
        <v>4995236</v>
      </c>
      <c r="Z36" s="337">
        <v>88.973918247608324</v>
      </c>
      <c r="AA36" s="336">
        <v>1410102</v>
      </c>
      <c r="AB36" s="333">
        <v>1340427</v>
      </c>
      <c r="AC36" s="337">
        <v>95.058868081883446</v>
      </c>
      <c r="AD36" s="336">
        <v>5048651.9340000004</v>
      </c>
      <c r="AE36" s="333">
        <v>966693.554</v>
      </c>
      <c r="AF36" s="337">
        <v>19.147557935016877</v>
      </c>
      <c r="AG36" s="336">
        <v>968914</v>
      </c>
      <c r="AH36" s="333">
        <v>968212</v>
      </c>
      <c r="AI36" s="337">
        <v>99.927547749335858</v>
      </c>
      <c r="AJ36" s="336">
        <v>968914</v>
      </c>
      <c r="AK36" s="333">
        <v>968212</v>
      </c>
      <c r="AL36" s="337">
        <v>99.927547749335858</v>
      </c>
      <c r="AM36" s="336">
        <v>968914</v>
      </c>
      <c r="AN36" s="333">
        <v>968212</v>
      </c>
      <c r="AO36" s="337">
        <v>99.927547749335858</v>
      </c>
      <c r="AP36" s="336">
        <v>1355965</v>
      </c>
      <c r="AQ36" s="333">
        <v>1023366</v>
      </c>
      <c r="AR36" s="337">
        <v>75.471417035100458</v>
      </c>
      <c r="AS36" s="336">
        <v>1271918</v>
      </c>
      <c r="AT36" s="333">
        <v>936711</v>
      </c>
      <c r="AU36" s="337">
        <v>73.645549477246178</v>
      </c>
      <c r="AV36" s="336">
        <v>826335.09900000005</v>
      </c>
      <c r="AW36" s="333">
        <v>818716.53599999996</v>
      </c>
      <c r="AX36" s="337">
        <v>99.078029844161307</v>
      </c>
      <c r="AY36" s="336">
        <v>10344037.444</v>
      </c>
      <c r="AZ36" s="333">
        <v>520668.636</v>
      </c>
      <c r="BA36" s="337">
        <v>5.0335146099264252</v>
      </c>
      <c r="BB36" s="336">
        <v>5534613</v>
      </c>
      <c r="BC36" s="333">
        <v>177324.22999999998</v>
      </c>
      <c r="BD36" s="337">
        <v>3.2039138057168586</v>
      </c>
      <c r="BE36" s="336">
        <v>2295322.699</v>
      </c>
      <c r="BF36" s="333">
        <v>182014.95299999998</v>
      </c>
      <c r="BG36" s="337">
        <v>7.9298197625675106</v>
      </c>
    </row>
    <row r="37" spans="1:59" ht="14.1" customHeight="1" x14ac:dyDescent="0.2">
      <c r="A37" s="367" t="s">
        <v>332</v>
      </c>
      <c r="B37" s="368" t="s">
        <v>529</v>
      </c>
      <c r="C37" s="369">
        <v>302932870.55699998</v>
      </c>
      <c r="D37" s="370">
        <v>296325060.97799999</v>
      </c>
      <c r="E37" s="205">
        <v>97.818721498644152</v>
      </c>
      <c r="F37" s="369">
        <v>422024877</v>
      </c>
      <c r="G37" s="370">
        <v>388999460</v>
      </c>
      <c r="H37" s="205">
        <v>92.17453311407516</v>
      </c>
      <c r="I37" s="369">
        <v>428805140.62700003</v>
      </c>
      <c r="J37" s="370">
        <v>422055452.22799999</v>
      </c>
      <c r="K37" s="205">
        <v>98.425931090954123</v>
      </c>
      <c r="L37" s="369">
        <v>446903578</v>
      </c>
      <c r="M37" s="370">
        <v>423724238</v>
      </c>
      <c r="N37" s="205">
        <v>94.813346515654885</v>
      </c>
      <c r="O37" s="369">
        <v>304441187</v>
      </c>
      <c r="P37" s="370">
        <v>291681601</v>
      </c>
      <c r="Q37" s="205">
        <v>95.808850265716515</v>
      </c>
      <c r="R37" s="369">
        <v>330849029</v>
      </c>
      <c r="S37" s="370">
        <v>212247870</v>
      </c>
      <c r="T37" s="205">
        <v>64.152483881099741</v>
      </c>
      <c r="U37" s="369">
        <v>605476476</v>
      </c>
      <c r="V37" s="370">
        <v>580443680</v>
      </c>
      <c r="W37" s="205">
        <v>95.865603868646417</v>
      </c>
      <c r="X37" s="369">
        <v>159285410</v>
      </c>
      <c r="Y37" s="370">
        <v>139421509</v>
      </c>
      <c r="Z37" s="205">
        <v>87.529365683900366</v>
      </c>
      <c r="AA37" s="369">
        <v>212066425</v>
      </c>
      <c r="AB37" s="370">
        <v>211208962</v>
      </c>
      <c r="AC37" s="205">
        <v>99.59566300983289</v>
      </c>
      <c r="AD37" s="369">
        <v>289188716.86699998</v>
      </c>
      <c r="AE37" s="370">
        <v>252218599.63500002</v>
      </c>
      <c r="AF37" s="205">
        <v>87.215919890469735</v>
      </c>
      <c r="AG37" s="369">
        <v>195904849</v>
      </c>
      <c r="AH37" s="370">
        <v>194310857</v>
      </c>
      <c r="AI37" s="205">
        <v>99.186343774471865</v>
      </c>
      <c r="AJ37" s="369">
        <v>195904849</v>
      </c>
      <c r="AK37" s="370">
        <v>194310857</v>
      </c>
      <c r="AL37" s="205">
        <v>99.186343774471865</v>
      </c>
      <c r="AM37" s="369">
        <v>195904849</v>
      </c>
      <c r="AN37" s="370">
        <v>194310857</v>
      </c>
      <c r="AO37" s="205">
        <v>99.186343774471865</v>
      </c>
      <c r="AP37" s="369">
        <v>204078072</v>
      </c>
      <c r="AQ37" s="370">
        <v>196116889</v>
      </c>
      <c r="AR37" s="205">
        <v>96.098952267640001</v>
      </c>
      <c r="AS37" s="369">
        <v>181647562</v>
      </c>
      <c r="AT37" s="370">
        <v>154429612</v>
      </c>
      <c r="AU37" s="205">
        <v>85.01606644189367</v>
      </c>
      <c r="AV37" s="369">
        <v>163709303</v>
      </c>
      <c r="AW37" s="370">
        <v>142153248.667</v>
      </c>
      <c r="AX37" s="205">
        <v>86.83272487391875</v>
      </c>
      <c r="AY37" s="369">
        <v>201571376</v>
      </c>
      <c r="AZ37" s="370">
        <v>157712359.789</v>
      </c>
      <c r="BA37" s="205">
        <v>78.241446240363018</v>
      </c>
      <c r="BB37" s="369">
        <v>204495263</v>
      </c>
      <c r="BC37" s="370">
        <v>170625132.77000001</v>
      </c>
      <c r="BD37" s="205">
        <v>83.437205472089587</v>
      </c>
      <c r="BE37" s="369">
        <v>210047620</v>
      </c>
      <c r="BF37" s="370">
        <v>176280817.17399999</v>
      </c>
      <c r="BG37" s="205">
        <v>83.924215458380331</v>
      </c>
    </row>
    <row r="38" spans="1:59" ht="14.1" customHeight="1" x14ac:dyDescent="0.2">
      <c r="A38" s="272" t="s">
        <v>334</v>
      </c>
      <c r="B38" s="354" t="s">
        <v>241</v>
      </c>
      <c r="C38" s="336">
        <v>182281900.85499999</v>
      </c>
      <c r="D38" s="333">
        <v>179968101.26699999</v>
      </c>
      <c r="E38" s="337">
        <v>98.730647652264409</v>
      </c>
      <c r="F38" s="336">
        <v>304148542</v>
      </c>
      <c r="G38" s="333">
        <v>289139546</v>
      </c>
      <c r="H38" s="337">
        <v>95.065241509525293</v>
      </c>
      <c r="I38" s="336">
        <v>338301318.96500003</v>
      </c>
      <c r="J38" s="333">
        <v>335193970.43399996</v>
      </c>
      <c r="K38" s="337">
        <v>99.081484949421224</v>
      </c>
      <c r="L38" s="336">
        <v>338752238</v>
      </c>
      <c r="M38" s="333">
        <v>337633820</v>
      </c>
      <c r="N38" s="337">
        <v>99.669841886033524</v>
      </c>
      <c r="O38" s="336">
        <v>212272821</v>
      </c>
      <c r="P38" s="333">
        <v>199885959</v>
      </c>
      <c r="Q38" s="337">
        <v>94.164650028370801</v>
      </c>
      <c r="R38" s="336">
        <v>219043888</v>
      </c>
      <c r="S38" s="333">
        <v>100473408</v>
      </c>
      <c r="T38" s="337">
        <v>45.869076246491751</v>
      </c>
      <c r="U38" s="336">
        <v>482829234</v>
      </c>
      <c r="V38" s="333">
        <v>467899685</v>
      </c>
      <c r="W38" s="337">
        <v>96.907902846661514</v>
      </c>
      <c r="X38" s="336">
        <v>75697866</v>
      </c>
      <c r="Y38" s="333">
        <v>71537736</v>
      </c>
      <c r="Z38" s="337">
        <v>94.504296858249617</v>
      </c>
      <c r="AA38" s="336">
        <v>84603343</v>
      </c>
      <c r="AB38" s="333">
        <v>84595163</v>
      </c>
      <c r="AC38" s="337">
        <v>99.990331351327328</v>
      </c>
      <c r="AD38" s="336">
        <v>157307905.17399999</v>
      </c>
      <c r="AE38" s="333">
        <v>146498663.52900001</v>
      </c>
      <c r="AF38" s="337">
        <v>93.12860874153543</v>
      </c>
      <c r="AG38" s="336">
        <v>98021189</v>
      </c>
      <c r="AH38" s="333">
        <v>97331472</v>
      </c>
      <c r="AI38" s="337">
        <v>99.296359280032803</v>
      </c>
      <c r="AJ38" s="336">
        <v>98021189</v>
      </c>
      <c r="AK38" s="333">
        <v>97331472</v>
      </c>
      <c r="AL38" s="337">
        <v>99.296359280032803</v>
      </c>
      <c r="AM38" s="336">
        <v>98021189</v>
      </c>
      <c r="AN38" s="333">
        <v>97331472</v>
      </c>
      <c r="AO38" s="337">
        <v>99.296359280032803</v>
      </c>
      <c r="AP38" s="336">
        <v>108926000</v>
      </c>
      <c r="AQ38" s="333">
        <v>105088649</v>
      </c>
      <c r="AR38" s="337">
        <v>96.477102803738319</v>
      </c>
      <c r="AS38" s="336">
        <v>72884000</v>
      </c>
      <c r="AT38" s="333">
        <v>70662563</v>
      </c>
      <c r="AU38" s="337">
        <v>96.952092365951373</v>
      </c>
      <c r="AV38" s="336">
        <v>74965314</v>
      </c>
      <c r="AW38" s="333">
        <v>61938294.953000002</v>
      </c>
      <c r="AX38" s="337">
        <v>82.622604572829502</v>
      </c>
      <c r="AY38" s="336">
        <v>91716799</v>
      </c>
      <c r="AZ38" s="333">
        <v>79393063.096000001</v>
      </c>
      <c r="BA38" s="337">
        <v>86.563272989935029</v>
      </c>
      <c r="BB38" s="336">
        <v>93504903</v>
      </c>
      <c r="BC38" s="333">
        <v>90453001.120000005</v>
      </c>
      <c r="BD38" s="337">
        <v>96.73610497194997</v>
      </c>
      <c r="BE38" s="336">
        <v>100257675</v>
      </c>
      <c r="BF38" s="333">
        <v>95792254.165000007</v>
      </c>
      <c r="BG38" s="337">
        <v>95.546055865548453</v>
      </c>
    </row>
    <row r="39" spans="1:59" ht="14.1" customHeight="1" x14ac:dyDescent="0.2">
      <c r="A39" s="272" t="s">
        <v>335</v>
      </c>
      <c r="B39" s="354" t="s">
        <v>242</v>
      </c>
      <c r="C39" s="336">
        <v>119727463.985</v>
      </c>
      <c r="D39" s="333">
        <v>115567832.564</v>
      </c>
      <c r="E39" s="337">
        <v>96.525749997075735</v>
      </c>
      <c r="F39" s="336">
        <v>107455525</v>
      </c>
      <c r="G39" s="333">
        <v>91652536</v>
      </c>
      <c r="H39" s="337">
        <v>85.293460713164819</v>
      </c>
      <c r="I39" s="336">
        <v>86523578.547000006</v>
      </c>
      <c r="J39" s="333">
        <v>84322580.384000003</v>
      </c>
      <c r="K39" s="337">
        <v>97.456186856852653</v>
      </c>
      <c r="L39" s="336">
        <v>99772634</v>
      </c>
      <c r="M39" s="333">
        <v>78587305</v>
      </c>
      <c r="N39" s="337">
        <v>78.766392997101789</v>
      </c>
      <c r="O39" s="336">
        <v>90155329</v>
      </c>
      <c r="P39" s="333">
        <v>90043734</v>
      </c>
      <c r="Q39" s="337">
        <v>99.876219186111555</v>
      </c>
      <c r="R39" s="336">
        <v>110350272</v>
      </c>
      <c r="S39" s="333">
        <v>110346863</v>
      </c>
      <c r="T39" s="337">
        <v>99.996910746173782</v>
      </c>
      <c r="U39" s="336">
        <v>115757869</v>
      </c>
      <c r="V39" s="333">
        <v>110912935</v>
      </c>
      <c r="W39" s="337">
        <v>95.814596414175526</v>
      </c>
      <c r="X39" s="336">
        <v>74523770</v>
      </c>
      <c r="Y39" s="333">
        <v>62420349</v>
      </c>
      <c r="Z39" s="337">
        <v>83.75897918207842</v>
      </c>
      <c r="AA39" s="336">
        <v>123059467</v>
      </c>
      <c r="AB39" s="333">
        <v>122482403</v>
      </c>
      <c r="AC39" s="337">
        <v>99.531068991221943</v>
      </c>
      <c r="AD39" s="336">
        <v>128332352.20299999</v>
      </c>
      <c r="AE39" s="333">
        <v>103249616.293</v>
      </c>
      <c r="AF39" s="337">
        <v>80.454861553286761</v>
      </c>
      <c r="AG39" s="336">
        <v>95305641</v>
      </c>
      <c r="AH39" s="333">
        <v>94425755</v>
      </c>
      <c r="AI39" s="337">
        <v>99.076774479697377</v>
      </c>
      <c r="AJ39" s="336">
        <v>95305641</v>
      </c>
      <c r="AK39" s="333">
        <v>94425755</v>
      </c>
      <c r="AL39" s="337">
        <v>99.076774479697377</v>
      </c>
      <c r="AM39" s="336">
        <v>95305641</v>
      </c>
      <c r="AN39" s="333">
        <v>94425755</v>
      </c>
      <c r="AO39" s="337">
        <v>99.076774479697377</v>
      </c>
      <c r="AP39" s="336">
        <v>91429000</v>
      </c>
      <c r="AQ39" s="333">
        <v>89038680</v>
      </c>
      <c r="AR39" s="337">
        <v>97.385599755001152</v>
      </c>
      <c r="AS39" s="336">
        <v>105683299</v>
      </c>
      <c r="AT39" s="333">
        <v>81248303</v>
      </c>
      <c r="AU39" s="337">
        <v>76.879037434287511</v>
      </c>
      <c r="AV39" s="336">
        <v>86020513</v>
      </c>
      <c r="AW39" s="333">
        <v>78382482.130999997</v>
      </c>
      <c r="AX39" s="337">
        <v>91.12068667969929</v>
      </c>
      <c r="AY39" s="336">
        <v>83692560</v>
      </c>
      <c r="AZ39" s="333">
        <v>76692059.547999993</v>
      </c>
      <c r="BA39" s="337">
        <v>91.635456661858584</v>
      </c>
      <c r="BB39" s="336">
        <v>88700487</v>
      </c>
      <c r="BC39" s="333">
        <v>78051810.709000006</v>
      </c>
      <c r="BD39" s="337">
        <v>87.994793883149711</v>
      </c>
      <c r="BE39" s="336">
        <v>90650719</v>
      </c>
      <c r="BF39" s="333">
        <v>78618713.571999997</v>
      </c>
      <c r="BG39" s="337">
        <v>86.727071157593343</v>
      </c>
    </row>
    <row r="40" spans="1:59" ht="14.1" customHeight="1" x14ac:dyDescent="0.2">
      <c r="A40" s="272" t="s">
        <v>336</v>
      </c>
      <c r="B40" s="354" t="s">
        <v>528</v>
      </c>
      <c r="C40" s="336">
        <v>923505.71699999995</v>
      </c>
      <c r="D40" s="333">
        <v>789127.147</v>
      </c>
      <c r="E40" s="337">
        <v>85.449080874504219</v>
      </c>
      <c r="F40" s="336">
        <v>10420810</v>
      </c>
      <c r="G40" s="333">
        <v>8207378</v>
      </c>
      <c r="H40" s="337">
        <v>78.759501420714898</v>
      </c>
      <c r="I40" s="336">
        <v>3980243.1149999998</v>
      </c>
      <c r="J40" s="333">
        <v>2538901.41</v>
      </c>
      <c r="K40" s="337">
        <v>63.787596301137008</v>
      </c>
      <c r="L40" s="336">
        <v>8378706</v>
      </c>
      <c r="M40" s="333">
        <v>7503113</v>
      </c>
      <c r="N40" s="337">
        <v>89.549782508182048</v>
      </c>
      <c r="O40" s="336">
        <v>2013037</v>
      </c>
      <c r="P40" s="333">
        <v>1751908</v>
      </c>
      <c r="Q40" s="337">
        <v>87.028107282677865</v>
      </c>
      <c r="R40" s="336">
        <v>1454869</v>
      </c>
      <c r="S40" s="333">
        <v>1427599</v>
      </c>
      <c r="T40" s="337">
        <v>98.125604435863295</v>
      </c>
      <c r="U40" s="336">
        <v>6889373</v>
      </c>
      <c r="V40" s="333">
        <v>1631060</v>
      </c>
      <c r="W40" s="337">
        <v>23.67501367686145</v>
      </c>
      <c r="X40" s="336">
        <v>9063774</v>
      </c>
      <c r="Y40" s="333">
        <v>5463424</v>
      </c>
      <c r="Z40" s="337">
        <v>60.277584149825444</v>
      </c>
      <c r="AA40" s="336">
        <v>4403615</v>
      </c>
      <c r="AB40" s="333">
        <v>4131396</v>
      </c>
      <c r="AC40" s="337">
        <v>93.81828338762584</v>
      </c>
      <c r="AD40" s="336">
        <v>3548459.49</v>
      </c>
      <c r="AE40" s="333">
        <v>2470319.8130000001</v>
      </c>
      <c r="AF40" s="337">
        <v>69.616683520318276</v>
      </c>
      <c r="AG40" s="336">
        <v>2578019</v>
      </c>
      <c r="AH40" s="333">
        <v>2553630</v>
      </c>
      <c r="AI40" s="337">
        <v>99.053963527809529</v>
      </c>
      <c r="AJ40" s="336">
        <v>2578019</v>
      </c>
      <c r="AK40" s="333">
        <v>2553630</v>
      </c>
      <c r="AL40" s="337">
        <v>99.053963527809529</v>
      </c>
      <c r="AM40" s="336">
        <v>2578019</v>
      </c>
      <c r="AN40" s="333">
        <v>2553630</v>
      </c>
      <c r="AO40" s="337">
        <v>99.053963527809529</v>
      </c>
      <c r="AP40" s="336">
        <v>3723072</v>
      </c>
      <c r="AQ40" s="333">
        <v>1989560</v>
      </c>
      <c r="AR40" s="337">
        <v>53.438665704020764</v>
      </c>
      <c r="AS40" s="336">
        <v>3080263</v>
      </c>
      <c r="AT40" s="333">
        <v>2518746</v>
      </c>
      <c r="AU40" s="337">
        <v>81.770485182596417</v>
      </c>
      <c r="AV40" s="336">
        <v>2723476</v>
      </c>
      <c r="AW40" s="333">
        <v>1832471.5830000001</v>
      </c>
      <c r="AX40" s="337">
        <v>67.284293417676537</v>
      </c>
      <c r="AY40" s="336">
        <v>26162017</v>
      </c>
      <c r="AZ40" s="333">
        <v>1627237.145</v>
      </c>
      <c r="BA40" s="337">
        <v>6.2198459124921444</v>
      </c>
      <c r="BB40" s="336">
        <v>22289873</v>
      </c>
      <c r="BC40" s="333">
        <v>2120320.9410000001</v>
      </c>
      <c r="BD40" s="337">
        <v>9.5124855175262777</v>
      </c>
      <c r="BE40" s="336">
        <v>19139226</v>
      </c>
      <c r="BF40" s="333">
        <v>1869849.4369999999</v>
      </c>
      <c r="BG40" s="337">
        <v>9.7697233785734063</v>
      </c>
    </row>
    <row r="41" spans="1:59" ht="14.1" customHeight="1" x14ac:dyDescent="0.2">
      <c r="A41" s="272" t="s">
        <v>337</v>
      </c>
      <c r="B41" s="354" t="s">
        <v>245</v>
      </c>
      <c r="C41" s="336">
        <v>6403</v>
      </c>
      <c r="D41" s="333">
        <v>6402</v>
      </c>
      <c r="E41" s="337">
        <v>99.984382320787134</v>
      </c>
      <c r="F41" s="336">
        <v>61059521</v>
      </c>
      <c r="G41" s="333">
        <v>61059521</v>
      </c>
      <c r="H41" s="337">
        <v>100</v>
      </c>
      <c r="I41" s="336">
        <v>42651687.862999998</v>
      </c>
      <c r="J41" s="333">
        <v>42565605.934999995</v>
      </c>
      <c r="K41" s="337">
        <v>99.798174627282037</v>
      </c>
      <c r="L41" s="336">
        <v>43200000</v>
      </c>
      <c r="M41" s="333">
        <v>42871076</v>
      </c>
      <c r="N41" s="337">
        <v>99.238601851851854</v>
      </c>
      <c r="O41" s="336">
        <v>78499069</v>
      </c>
      <c r="P41" s="333">
        <v>77927419</v>
      </c>
      <c r="Q41" s="337">
        <v>99.271774802832383</v>
      </c>
      <c r="R41" s="336">
        <v>92200000</v>
      </c>
      <c r="S41" s="333">
        <v>92031377</v>
      </c>
      <c r="T41" s="337">
        <v>99.817111713665938</v>
      </c>
      <c r="U41" s="336">
        <v>103652406</v>
      </c>
      <c r="V41" s="333">
        <v>102979974</v>
      </c>
      <c r="W41" s="337">
        <v>99.35126252640967</v>
      </c>
      <c r="X41" s="336">
        <v>105116296</v>
      </c>
      <c r="Y41" s="333">
        <v>104446406</v>
      </c>
      <c r="Z41" s="337">
        <v>99.362715368129031</v>
      </c>
      <c r="AA41" s="336">
        <v>97183056</v>
      </c>
      <c r="AB41" s="333">
        <v>61683056</v>
      </c>
      <c r="AC41" s="337">
        <v>63.470998483521655</v>
      </c>
      <c r="AD41" s="336">
        <v>137846751.15900001</v>
      </c>
      <c r="AE41" s="333">
        <v>61877590.748000003</v>
      </c>
      <c r="AF41" s="337">
        <v>44.888682705787524</v>
      </c>
      <c r="AG41" s="336">
        <v>63576000</v>
      </c>
      <c r="AH41" s="333">
        <v>62774088</v>
      </c>
      <c r="AI41" s="337">
        <v>98.738656096640241</v>
      </c>
      <c r="AJ41" s="336">
        <v>63576000</v>
      </c>
      <c r="AK41" s="333">
        <v>62774088</v>
      </c>
      <c r="AL41" s="337">
        <v>98.738656096640241</v>
      </c>
      <c r="AM41" s="336">
        <v>63576000</v>
      </c>
      <c r="AN41" s="333">
        <v>62774088</v>
      </c>
      <c r="AO41" s="337">
        <v>98.738656096640241</v>
      </c>
      <c r="AP41" s="336">
        <v>71179946</v>
      </c>
      <c r="AQ41" s="333">
        <v>66326109</v>
      </c>
      <c r="AR41" s="337">
        <v>93.180892550831658</v>
      </c>
      <c r="AS41" s="336">
        <v>150551837</v>
      </c>
      <c r="AT41" s="333">
        <v>150551397</v>
      </c>
      <c r="AU41" s="337">
        <v>99.999707741859041</v>
      </c>
      <c r="AV41" s="336">
        <v>201148588</v>
      </c>
      <c r="AW41" s="333">
        <v>133808922.895</v>
      </c>
      <c r="AX41" s="337">
        <v>66.522427139781854</v>
      </c>
      <c r="AY41" s="336">
        <v>180000000</v>
      </c>
      <c r="AZ41" s="333">
        <v>121617860.832</v>
      </c>
      <c r="BA41" s="337">
        <v>67.565478240000004</v>
      </c>
      <c r="BB41" s="336">
        <v>219311857</v>
      </c>
      <c r="BC41" s="333">
        <v>143290254.243</v>
      </c>
      <c r="BD41" s="337">
        <v>65.336300646526382</v>
      </c>
      <c r="BE41" s="336">
        <v>223833912</v>
      </c>
      <c r="BF41" s="333">
        <v>223833912</v>
      </c>
      <c r="BG41" s="337">
        <v>100</v>
      </c>
    </row>
    <row r="42" spans="1:59" ht="14.1" customHeight="1" x14ac:dyDescent="0.2">
      <c r="A42" s="272" t="s">
        <v>339</v>
      </c>
      <c r="B42" s="354" t="s">
        <v>530</v>
      </c>
      <c r="C42" s="336">
        <v>0</v>
      </c>
      <c r="D42" s="333">
        <v>0</v>
      </c>
      <c r="E42" s="337">
        <v>0</v>
      </c>
      <c r="F42" s="336">
        <v>5122031</v>
      </c>
      <c r="G42" s="333">
        <v>4531164</v>
      </c>
      <c r="H42" s="337">
        <v>88.464204921836668</v>
      </c>
      <c r="I42" s="336">
        <v>5106394.4639999997</v>
      </c>
      <c r="J42" s="333">
        <v>5057485.7750000004</v>
      </c>
      <c r="K42" s="337">
        <v>99.042206994684705</v>
      </c>
      <c r="L42" s="336">
        <v>6330306</v>
      </c>
      <c r="M42" s="333">
        <v>6330306</v>
      </c>
      <c r="N42" s="337">
        <v>100</v>
      </c>
      <c r="O42" s="336">
        <v>7175235</v>
      </c>
      <c r="P42" s="333">
        <v>7175235</v>
      </c>
      <c r="Q42" s="337">
        <v>100</v>
      </c>
      <c r="R42" s="336">
        <v>7635458</v>
      </c>
      <c r="S42" s="333">
        <v>7635458</v>
      </c>
      <c r="T42" s="337">
        <v>100</v>
      </c>
      <c r="U42" s="336">
        <v>9576445</v>
      </c>
      <c r="V42" s="333">
        <v>9576445</v>
      </c>
      <c r="W42" s="337">
        <v>100</v>
      </c>
      <c r="X42" s="336">
        <v>12955116</v>
      </c>
      <c r="Y42" s="333">
        <v>12955116</v>
      </c>
      <c r="Z42" s="337">
        <v>100</v>
      </c>
      <c r="AA42" s="336">
        <v>19622581</v>
      </c>
      <c r="AB42" s="333">
        <v>19622581</v>
      </c>
      <c r="AC42" s="337">
        <v>100</v>
      </c>
      <c r="AD42" s="336">
        <v>0</v>
      </c>
      <c r="AE42" s="333">
        <v>0</v>
      </c>
      <c r="AF42" s="337">
        <v>0</v>
      </c>
      <c r="AG42" s="336">
        <v>0</v>
      </c>
      <c r="AH42" s="333">
        <v>0</v>
      </c>
      <c r="AI42" s="337">
        <v>0</v>
      </c>
      <c r="AJ42" s="336">
        <v>0</v>
      </c>
      <c r="AK42" s="333">
        <v>0</v>
      </c>
      <c r="AL42" s="337">
        <v>0</v>
      </c>
      <c r="AM42" s="336">
        <v>0</v>
      </c>
      <c r="AN42" s="333">
        <v>0</v>
      </c>
      <c r="AO42" s="337">
        <v>0</v>
      </c>
      <c r="AP42" s="336">
        <v>0</v>
      </c>
      <c r="AQ42" s="333">
        <v>0</v>
      </c>
      <c r="AR42" s="337">
        <v>0</v>
      </c>
      <c r="AS42" s="336">
        <v>0</v>
      </c>
      <c r="AT42" s="333">
        <v>0</v>
      </c>
      <c r="AU42" s="337">
        <v>0</v>
      </c>
      <c r="AV42" s="336">
        <v>0</v>
      </c>
      <c r="AW42" s="333">
        <v>0</v>
      </c>
      <c r="AX42" s="337">
        <v>0</v>
      </c>
      <c r="AY42" s="336">
        <v>0</v>
      </c>
      <c r="AZ42" s="333">
        <v>0</v>
      </c>
      <c r="BA42" s="337">
        <v>0</v>
      </c>
      <c r="BB42" s="336">
        <v>0</v>
      </c>
      <c r="BC42" s="333">
        <v>0</v>
      </c>
      <c r="BD42" s="337">
        <v>0</v>
      </c>
      <c r="BE42" s="336">
        <v>0</v>
      </c>
      <c r="BF42" s="333">
        <v>0</v>
      </c>
      <c r="BG42" s="337">
        <v>0</v>
      </c>
    </row>
    <row r="43" spans="1:59" ht="14.1" customHeight="1" x14ac:dyDescent="0.2">
      <c r="A43" s="272" t="s">
        <v>341</v>
      </c>
      <c r="B43" s="354" t="s">
        <v>548</v>
      </c>
      <c r="C43" s="336">
        <v>0</v>
      </c>
      <c r="D43" s="333">
        <v>0</v>
      </c>
      <c r="E43" s="337">
        <v>0</v>
      </c>
      <c r="F43" s="336">
        <v>12858000</v>
      </c>
      <c r="G43" s="333">
        <v>12775606</v>
      </c>
      <c r="H43" s="337">
        <v>99.359200497744595</v>
      </c>
      <c r="I43" s="336">
        <v>22465238</v>
      </c>
      <c r="J43" s="333">
        <v>19906517</v>
      </c>
      <c r="K43" s="337">
        <v>88.610309848486807</v>
      </c>
      <c r="L43" s="336">
        <v>20348753</v>
      </c>
      <c r="M43" s="333">
        <v>18086487</v>
      </c>
      <c r="N43" s="337">
        <v>88.882532507028813</v>
      </c>
      <c r="O43" s="336">
        <v>17043669</v>
      </c>
      <c r="P43" s="333">
        <v>15503703</v>
      </c>
      <c r="Q43" s="337">
        <v>90.964586322346435</v>
      </c>
      <c r="R43" s="336">
        <v>8424419</v>
      </c>
      <c r="S43" s="333">
        <v>6942798</v>
      </c>
      <c r="T43" s="337">
        <v>82.412781225625181</v>
      </c>
      <c r="U43" s="336">
        <v>12349574</v>
      </c>
      <c r="V43" s="333">
        <v>11246222</v>
      </c>
      <c r="W43" s="337">
        <v>91.065667528288827</v>
      </c>
      <c r="X43" s="336">
        <v>117056683</v>
      </c>
      <c r="Y43" s="333">
        <v>114691772</v>
      </c>
      <c r="Z43" s="337">
        <v>97.979687328061388</v>
      </c>
      <c r="AA43" s="336">
        <v>146728152</v>
      </c>
      <c r="AB43" s="333">
        <v>109105101</v>
      </c>
      <c r="AC43" s="337">
        <v>74.35866908485292</v>
      </c>
      <c r="AD43" s="336">
        <v>159559929.736</v>
      </c>
      <c r="AE43" s="333">
        <v>86451428.158999994</v>
      </c>
      <c r="AF43" s="337">
        <v>54.181164595671525</v>
      </c>
      <c r="AG43" s="336">
        <v>146112229</v>
      </c>
      <c r="AH43" s="333">
        <v>112229</v>
      </c>
      <c r="AI43" s="337">
        <v>7.6810134762915705E-2</v>
      </c>
      <c r="AJ43" s="336">
        <v>112229</v>
      </c>
      <c r="AK43" s="333">
        <v>112229</v>
      </c>
      <c r="AL43" s="337">
        <v>100</v>
      </c>
      <c r="AM43" s="336">
        <v>112229</v>
      </c>
      <c r="AN43" s="333">
        <v>112229</v>
      </c>
      <c r="AO43" s="337">
        <v>100</v>
      </c>
      <c r="AP43" s="336">
        <v>279946</v>
      </c>
      <c r="AQ43" s="333">
        <v>279946</v>
      </c>
      <c r="AR43" s="337">
        <v>100</v>
      </c>
      <c r="AS43" s="336">
        <v>368000</v>
      </c>
      <c r="AT43" s="333">
        <v>311159</v>
      </c>
      <c r="AU43" s="337">
        <v>84.554076086956513</v>
      </c>
      <c r="AV43" s="336">
        <v>1920600</v>
      </c>
      <c r="AW43" s="333">
        <v>1665628.112</v>
      </c>
      <c r="AX43" s="337">
        <v>86.724362803290632</v>
      </c>
      <c r="AY43" s="336">
        <v>1920600</v>
      </c>
      <c r="AZ43" s="333">
        <v>911277.875</v>
      </c>
      <c r="BA43" s="337">
        <v>47.447561959804233</v>
      </c>
      <c r="BB43" s="336">
        <v>1921965</v>
      </c>
      <c r="BC43" s="333">
        <v>1802693.845</v>
      </c>
      <c r="BD43" s="337">
        <v>93.794311811089173</v>
      </c>
      <c r="BE43" s="336">
        <v>2045007</v>
      </c>
      <c r="BF43" s="333">
        <v>1943420.328</v>
      </c>
      <c r="BG43" s="337">
        <v>95.032453580843494</v>
      </c>
    </row>
    <row r="44" spans="1:59" ht="14.1" customHeight="1" x14ac:dyDescent="0.2">
      <c r="A44" s="272" t="s">
        <v>343</v>
      </c>
      <c r="B44" s="354" t="s">
        <v>347</v>
      </c>
      <c r="C44" s="336">
        <v>0</v>
      </c>
      <c r="D44" s="333">
        <v>0</v>
      </c>
      <c r="E44" s="337">
        <v>0</v>
      </c>
      <c r="F44" s="336">
        <v>12858000</v>
      </c>
      <c r="G44" s="333">
        <v>12775606</v>
      </c>
      <c r="H44" s="337">
        <v>99.359200497744595</v>
      </c>
      <c r="I44" s="336">
        <v>17857032</v>
      </c>
      <c r="J44" s="333">
        <v>17119101</v>
      </c>
      <c r="K44" s="337">
        <v>95.867560745817116</v>
      </c>
      <c r="L44" s="336">
        <v>14142374</v>
      </c>
      <c r="M44" s="333">
        <v>13618836</v>
      </c>
      <c r="N44" s="337">
        <v>96.298089698377382</v>
      </c>
      <c r="O44" s="336">
        <v>13472713</v>
      </c>
      <c r="P44" s="333">
        <v>11969534</v>
      </c>
      <c r="Q44" s="337">
        <v>88.842789124952034</v>
      </c>
      <c r="R44" s="336">
        <v>3468212</v>
      </c>
      <c r="S44" s="333">
        <v>3047789</v>
      </c>
      <c r="T44" s="337">
        <v>87.877817157659337</v>
      </c>
      <c r="U44" s="336">
        <v>7546621</v>
      </c>
      <c r="V44" s="333">
        <v>6926377</v>
      </c>
      <c r="W44" s="337">
        <v>91.781169347182001</v>
      </c>
      <c r="X44" s="336">
        <v>111008313</v>
      </c>
      <c r="Y44" s="333">
        <v>110748487</v>
      </c>
      <c r="Z44" s="337">
        <v>99.765940051714864</v>
      </c>
      <c r="AA44" s="336">
        <v>141894324</v>
      </c>
      <c r="AB44" s="333">
        <v>106198930</v>
      </c>
      <c r="AC44" s="337">
        <v>74.843677327078979</v>
      </c>
      <c r="AD44" s="336">
        <v>134599973.736</v>
      </c>
      <c r="AE44" s="333">
        <v>66503308.682999998</v>
      </c>
      <c r="AF44" s="337">
        <v>49.408114160139007</v>
      </c>
      <c r="AG44" s="336">
        <v>146000000</v>
      </c>
      <c r="AH44" s="333">
        <v>0</v>
      </c>
      <c r="AI44" s="337">
        <v>0</v>
      </c>
      <c r="AJ44" s="336">
        <v>0</v>
      </c>
      <c r="AK44" s="333">
        <v>0</v>
      </c>
      <c r="AL44" s="337">
        <v>0</v>
      </c>
      <c r="AM44" s="336">
        <v>0</v>
      </c>
      <c r="AN44" s="333">
        <v>0</v>
      </c>
      <c r="AO44" s="337">
        <v>0</v>
      </c>
      <c r="AP44" s="336">
        <v>0</v>
      </c>
      <c r="AQ44" s="333">
        <v>0</v>
      </c>
      <c r="AR44" s="337">
        <v>0</v>
      </c>
      <c r="AS44" s="336">
        <v>0</v>
      </c>
      <c r="AT44" s="333">
        <v>0</v>
      </c>
      <c r="AU44" s="337">
        <v>0</v>
      </c>
      <c r="AV44" s="336">
        <v>0</v>
      </c>
      <c r="AW44" s="333">
        <v>0</v>
      </c>
      <c r="AX44" s="337">
        <v>0</v>
      </c>
      <c r="AY44" s="336">
        <v>0</v>
      </c>
      <c r="AZ44" s="333">
        <v>0</v>
      </c>
      <c r="BA44" s="337">
        <v>0</v>
      </c>
      <c r="BB44" s="336">
        <v>0</v>
      </c>
      <c r="BC44" s="333">
        <v>0</v>
      </c>
      <c r="BD44" s="337">
        <v>0</v>
      </c>
      <c r="BE44" s="336">
        <v>0</v>
      </c>
      <c r="BF44" s="333">
        <v>0</v>
      </c>
      <c r="BG44" s="337">
        <v>0</v>
      </c>
    </row>
    <row r="45" spans="1:59" ht="14.1" customHeight="1" x14ac:dyDescent="0.2">
      <c r="A45" s="272" t="s">
        <v>344</v>
      </c>
      <c r="B45" s="354" t="s">
        <v>328</v>
      </c>
      <c r="C45" s="336">
        <v>0</v>
      </c>
      <c r="D45" s="333">
        <v>0</v>
      </c>
      <c r="E45" s="337">
        <v>0</v>
      </c>
      <c r="F45" s="336">
        <v>0</v>
      </c>
      <c r="G45" s="333">
        <v>0</v>
      </c>
      <c r="H45" s="337">
        <v>0</v>
      </c>
      <c r="I45" s="336">
        <v>4608206</v>
      </c>
      <c r="J45" s="333">
        <v>2787416</v>
      </c>
      <c r="K45" s="337">
        <v>60.488094499247644</v>
      </c>
      <c r="L45" s="336">
        <v>6206379</v>
      </c>
      <c r="M45" s="333">
        <v>4467651</v>
      </c>
      <c r="N45" s="337">
        <v>71.984824001241293</v>
      </c>
      <c r="O45" s="336">
        <v>3570956</v>
      </c>
      <c r="P45" s="333">
        <v>3534169</v>
      </c>
      <c r="Q45" s="337">
        <v>98.969827687599619</v>
      </c>
      <c r="R45" s="336">
        <v>4956207</v>
      </c>
      <c r="S45" s="333">
        <v>3895009</v>
      </c>
      <c r="T45" s="337">
        <v>78.588505282366128</v>
      </c>
      <c r="U45" s="336">
        <v>4802953</v>
      </c>
      <c r="V45" s="333">
        <v>4319845</v>
      </c>
      <c r="W45" s="337">
        <v>89.941438111095408</v>
      </c>
      <c r="X45" s="336">
        <v>6048370</v>
      </c>
      <c r="Y45" s="333">
        <v>3943285</v>
      </c>
      <c r="Z45" s="337">
        <v>65.195829620211725</v>
      </c>
      <c r="AA45" s="336">
        <v>4833828</v>
      </c>
      <c r="AB45" s="333">
        <v>2906171</v>
      </c>
      <c r="AC45" s="337">
        <v>60.12152273519041</v>
      </c>
      <c r="AD45" s="336">
        <v>24959956</v>
      </c>
      <c r="AE45" s="333">
        <v>19948119.476</v>
      </c>
      <c r="AF45" s="337">
        <v>79.920491350225134</v>
      </c>
      <c r="AG45" s="336">
        <v>112229</v>
      </c>
      <c r="AH45" s="333">
        <v>112229</v>
      </c>
      <c r="AI45" s="337">
        <v>100</v>
      </c>
      <c r="AJ45" s="336">
        <v>112229</v>
      </c>
      <c r="AK45" s="333">
        <v>112229</v>
      </c>
      <c r="AL45" s="337">
        <v>100</v>
      </c>
      <c r="AM45" s="336">
        <v>112229</v>
      </c>
      <c r="AN45" s="333">
        <v>112229</v>
      </c>
      <c r="AO45" s="337">
        <v>100</v>
      </c>
      <c r="AP45" s="336">
        <v>279946</v>
      </c>
      <c r="AQ45" s="333">
        <v>279946</v>
      </c>
      <c r="AR45" s="337">
        <v>100</v>
      </c>
      <c r="AS45" s="336">
        <v>368000</v>
      </c>
      <c r="AT45" s="333">
        <v>311159</v>
      </c>
      <c r="AU45" s="337">
        <v>84.554076086956513</v>
      </c>
      <c r="AV45" s="336">
        <v>1920600</v>
      </c>
      <c r="AW45" s="333">
        <v>1665628.112</v>
      </c>
      <c r="AX45" s="337">
        <v>86.724362803290632</v>
      </c>
      <c r="AY45" s="336">
        <v>1920600</v>
      </c>
      <c r="AZ45" s="333">
        <v>911277.875</v>
      </c>
      <c r="BA45" s="337">
        <v>47.447561959804233</v>
      </c>
      <c r="BB45" s="336">
        <v>0</v>
      </c>
      <c r="BC45" s="333">
        <v>0</v>
      </c>
      <c r="BD45" s="337">
        <v>0</v>
      </c>
      <c r="BE45" s="336">
        <v>0</v>
      </c>
      <c r="BF45" s="333">
        <v>0</v>
      </c>
      <c r="BG45" s="337">
        <v>0</v>
      </c>
    </row>
    <row r="46" spans="1:59" ht="14.1" customHeight="1" x14ac:dyDescent="0.2">
      <c r="A46" s="272" t="s">
        <v>355</v>
      </c>
      <c r="B46" s="354" t="s">
        <v>256</v>
      </c>
      <c r="C46" s="336">
        <v>1</v>
      </c>
      <c r="D46" s="333">
        <v>0</v>
      </c>
      <c r="E46" s="337">
        <v>0</v>
      </c>
      <c r="F46" s="336">
        <v>4656</v>
      </c>
      <c r="G46" s="333">
        <v>0</v>
      </c>
      <c r="H46" s="337">
        <v>0</v>
      </c>
      <c r="I46" s="336">
        <v>53421</v>
      </c>
      <c r="J46" s="333">
        <v>16447</v>
      </c>
      <c r="K46" s="337">
        <v>0</v>
      </c>
      <c r="L46" s="336">
        <v>497892</v>
      </c>
      <c r="M46" s="333">
        <v>497892</v>
      </c>
      <c r="N46" s="337">
        <v>100</v>
      </c>
      <c r="O46" s="336">
        <v>312574</v>
      </c>
      <c r="P46" s="333">
        <v>257253</v>
      </c>
      <c r="Q46" s="337">
        <v>82.301471011664447</v>
      </c>
      <c r="R46" s="336">
        <v>743053</v>
      </c>
      <c r="S46" s="333">
        <v>676003</v>
      </c>
      <c r="T46" s="337">
        <v>90.97641756375387</v>
      </c>
      <c r="U46" s="336">
        <v>700756</v>
      </c>
      <c r="V46" s="333">
        <v>492698</v>
      </c>
      <c r="W46" s="337">
        <v>70.309494317565608</v>
      </c>
      <c r="X46" s="336">
        <v>890668</v>
      </c>
      <c r="Y46" s="333">
        <v>890555</v>
      </c>
      <c r="Z46" s="337">
        <v>99.98731289324418</v>
      </c>
      <c r="AA46" s="336">
        <v>39159332</v>
      </c>
      <c r="AB46" s="333">
        <v>39159332</v>
      </c>
      <c r="AC46" s="337">
        <v>100</v>
      </c>
      <c r="AD46" s="336">
        <v>189011.34599999999</v>
      </c>
      <c r="AE46" s="333">
        <v>188866.364</v>
      </c>
      <c r="AF46" s="337">
        <v>99.923294551851939</v>
      </c>
      <c r="AG46" s="336">
        <v>136221</v>
      </c>
      <c r="AH46" s="333">
        <v>135776</v>
      </c>
      <c r="AI46" s="337">
        <v>99.673324964579606</v>
      </c>
      <c r="AJ46" s="336">
        <v>136221</v>
      </c>
      <c r="AK46" s="333">
        <v>135776</v>
      </c>
      <c r="AL46" s="337">
        <v>99.673324964579606</v>
      </c>
      <c r="AM46" s="336">
        <v>136221</v>
      </c>
      <c r="AN46" s="333">
        <v>135776</v>
      </c>
      <c r="AO46" s="337">
        <v>99.673324964579606</v>
      </c>
      <c r="AP46" s="336">
        <v>104817</v>
      </c>
      <c r="AQ46" s="333">
        <v>104817</v>
      </c>
      <c r="AR46" s="337">
        <v>100</v>
      </c>
      <c r="AS46" s="336">
        <v>102327</v>
      </c>
      <c r="AT46" s="333">
        <v>99895</v>
      </c>
      <c r="AU46" s="337">
        <v>97.623305676898582</v>
      </c>
      <c r="AV46" s="336">
        <v>84403.664999999994</v>
      </c>
      <c r="AW46" s="333">
        <v>84403.664999999994</v>
      </c>
      <c r="AX46" s="337">
        <v>100</v>
      </c>
      <c r="AY46" s="336">
        <v>39368.550999999999</v>
      </c>
      <c r="AZ46" s="333">
        <v>39368.550000000003</v>
      </c>
      <c r="BA46" s="337">
        <v>99.999997459901451</v>
      </c>
      <c r="BB46" s="336">
        <v>33694.548000000003</v>
      </c>
      <c r="BC46" s="333">
        <v>33694.548000000003</v>
      </c>
      <c r="BD46" s="337">
        <v>100</v>
      </c>
      <c r="BE46" s="336">
        <v>23080.933000000001</v>
      </c>
      <c r="BF46" s="333">
        <v>23080.933000000001</v>
      </c>
      <c r="BG46" s="337">
        <v>100</v>
      </c>
    </row>
    <row r="47" spans="1:59" ht="14.1" customHeight="1" x14ac:dyDescent="0.2">
      <c r="A47" s="356">
        <v>327</v>
      </c>
      <c r="B47" s="380" t="s">
        <v>531</v>
      </c>
      <c r="C47" s="336">
        <v>0</v>
      </c>
      <c r="D47" s="333">
        <v>0</v>
      </c>
      <c r="E47" s="337">
        <v>0</v>
      </c>
      <c r="F47" s="336">
        <v>0</v>
      </c>
      <c r="G47" s="333">
        <v>0</v>
      </c>
      <c r="H47" s="337">
        <v>0</v>
      </c>
      <c r="I47" s="336">
        <v>0</v>
      </c>
      <c r="J47" s="333">
        <v>0</v>
      </c>
      <c r="K47" s="337">
        <v>0</v>
      </c>
      <c r="L47" s="336">
        <v>0</v>
      </c>
      <c r="M47" s="333">
        <v>0</v>
      </c>
      <c r="N47" s="337">
        <v>0</v>
      </c>
      <c r="O47" s="336">
        <v>0</v>
      </c>
      <c r="P47" s="333">
        <v>0</v>
      </c>
      <c r="Q47" s="337">
        <v>0</v>
      </c>
      <c r="R47" s="336">
        <v>0</v>
      </c>
      <c r="S47" s="333">
        <v>0</v>
      </c>
      <c r="T47" s="337">
        <v>0</v>
      </c>
      <c r="U47" s="336">
        <v>0</v>
      </c>
      <c r="V47" s="333">
        <v>0</v>
      </c>
      <c r="W47" s="337">
        <v>0</v>
      </c>
      <c r="X47" s="336">
        <v>0</v>
      </c>
      <c r="Y47" s="333">
        <v>0</v>
      </c>
      <c r="Z47" s="337">
        <v>0</v>
      </c>
      <c r="AA47" s="336">
        <v>0</v>
      </c>
      <c r="AB47" s="333">
        <v>0</v>
      </c>
      <c r="AC47" s="337">
        <v>0</v>
      </c>
      <c r="AD47" s="336">
        <v>0</v>
      </c>
      <c r="AE47" s="333">
        <v>0</v>
      </c>
      <c r="AF47" s="337">
        <v>0</v>
      </c>
      <c r="AG47" s="336">
        <v>0</v>
      </c>
      <c r="AH47" s="333">
        <v>0</v>
      </c>
      <c r="AI47" s="337">
        <v>0</v>
      </c>
      <c r="AJ47" s="336">
        <v>0</v>
      </c>
      <c r="AK47" s="333">
        <v>0</v>
      </c>
      <c r="AL47" s="337">
        <v>0</v>
      </c>
      <c r="AM47" s="336">
        <v>3917433</v>
      </c>
      <c r="AN47" s="333">
        <v>0</v>
      </c>
      <c r="AO47" s="337">
        <v>0</v>
      </c>
      <c r="AP47" s="336">
        <v>0</v>
      </c>
      <c r="AQ47" s="333">
        <v>0</v>
      </c>
      <c r="AR47" s="337">
        <v>0</v>
      </c>
      <c r="AS47" s="336">
        <v>0</v>
      </c>
      <c r="AT47" s="333">
        <v>0</v>
      </c>
      <c r="AU47" s="337">
        <v>0</v>
      </c>
      <c r="AV47" s="336">
        <v>0</v>
      </c>
      <c r="AW47" s="333">
        <v>0</v>
      </c>
      <c r="AX47" s="337">
        <v>0</v>
      </c>
      <c r="AY47" s="336">
        <v>0</v>
      </c>
      <c r="AZ47" s="333">
        <v>0</v>
      </c>
      <c r="BA47" s="337">
        <v>0</v>
      </c>
      <c r="BB47" s="336">
        <v>0</v>
      </c>
      <c r="BC47" s="333">
        <v>0</v>
      </c>
      <c r="BD47" s="337">
        <v>0</v>
      </c>
      <c r="BE47" s="336">
        <v>0</v>
      </c>
      <c r="BF47" s="333">
        <v>0</v>
      </c>
      <c r="BG47" s="337">
        <v>0</v>
      </c>
    </row>
    <row r="48" spans="1:59" ht="14.1" customHeight="1" x14ac:dyDescent="0.2">
      <c r="A48" s="272" t="s">
        <v>345</v>
      </c>
      <c r="B48" s="354" t="s">
        <v>301</v>
      </c>
      <c r="C48" s="336">
        <v>0</v>
      </c>
      <c r="D48" s="333">
        <v>0</v>
      </c>
      <c r="E48" s="337">
        <v>0</v>
      </c>
      <c r="F48" s="336">
        <v>0</v>
      </c>
      <c r="G48" s="333">
        <v>0</v>
      </c>
      <c r="H48" s="337">
        <v>0</v>
      </c>
      <c r="I48" s="336">
        <v>0</v>
      </c>
      <c r="J48" s="333">
        <v>0</v>
      </c>
      <c r="K48" s="337">
        <v>0</v>
      </c>
      <c r="L48" s="336">
        <v>2000000</v>
      </c>
      <c r="M48" s="333">
        <v>0</v>
      </c>
      <c r="N48" s="337">
        <v>0</v>
      </c>
      <c r="O48" s="336">
        <v>3000000</v>
      </c>
      <c r="P48" s="333">
        <v>0</v>
      </c>
      <c r="Q48" s="337">
        <v>0</v>
      </c>
      <c r="R48" s="336">
        <v>47374050</v>
      </c>
      <c r="S48" s="333">
        <v>0</v>
      </c>
      <c r="T48" s="337">
        <v>0</v>
      </c>
      <c r="U48" s="336">
        <v>124165393</v>
      </c>
      <c r="V48" s="333">
        <v>93149715</v>
      </c>
      <c r="W48" s="337">
        <v>75.020674238916158</v>
      </c>
      <c r="X48" s="336">
        <v>15847447</v>
      </c>
      <c r="Y48" s="333">
        <v>5331290</v>
      </c>
      <c r="Z48" s="337">
        <v>33.641317746637675</v>
      </c>
      <c r="AA48" s="336">
        <v>72834134</v>
      </c>
      <c r="AB48" s="333">
        <v>62541116</v>
      </c>
      <c r="AC48" s="337">
        <v>85.867865196282835</v>
      </c>
      <c r="AD48" s="336">
        <v>43673595.441</v>
      </c>
      <c r="AE48" s="333">
        <v>34075076.177000001</v>
      </c>
      <c r="AF48" s="337">
        <v>78.022145492997169</v>
      </c>
      <c r="AG48" s="336">
        <v>10473077</v>
      </c>
      <c r="AH48" s="333">
        <v>10453065</v>
      </c>
      <c r="AI48" s="337">
        <v>99.808919575402726</v>
      </c>
      <c r="AJ48" s="336">
        <v>10473077</v>
      </c>
      <c r="AK48" s="333">
        <v>10453065</v>
      </c>
      <c r="AL48" s="337">
        <v>99.808919575402726</v>
      </c>
      <c r="AM48" s="336">
        <v>6555644</v>
      </c>
      <c r="AN48" s="333">
        <v>10453065</v>
      </c>
      <c r="AO48" s="337">
        <v>159.45138265592215</v>
      </c>
      <c r="AP48" s="336">
        <v>42530860</v>
      </c>
      <c r="AQ48" s="333">
        <v>35630860</v>
      </c>
      <c r="AR48" s="337">
        <v>83.77648606212054</v>
      </c>
      <c r="AS48" s="336">
        <v>0</v>
      </c>
      <c r="AT48" s="333">
        <v>0</v>
      </c>
      <c r="AU48" s="337">
        <v>0</v>
      </c>
      <c r="AV48" s="336">
        <v>91431520.243000001</v>
      </c>
      <c r="AW48" s="333">
        <v>91431520.243000001</v>
      </c>
      <c r="AX48" s="337">
        <v>100</v>
      </c>
      <c r="AY48" s="336">
        <v>35561936.368000001</v>
      </c>
      <c r="AZ48" s="333">
        <v>35561936.368000001</v>
      </c>
      <c r="BA48" s="337">
        <v>100</v>
      </c>
      <c r="BB48" s="336">
        <v>13340903.941</v>
      </c>
      <c r="BC48" s="333">
        <v>13340903.941</v>
      </c>
      <c r="BD48" s="337">
        <v>100</v>
      </c>
      <c r="BE48" s="336">
        <v>46546847.947999999</v>
      </c>
      <c r="BF48" s="333">
        <v>46546847.947999999</v>
      </c>
      <c r="BG48" s="337">
        <v>100</v>
      </c>
    </row>
    <row r="49" spans="1:59" ht="14.1" customHeight="1" x14ac:dyDescent="0.2">
      <c r="A49" s="272"/>
      <c r="B49" s="354" t="s">
        <v>541</v>
      </c>
      <c r="C49" s="336">
        <v>0</v>
      </c>
      <c r="D49" s="333">
        <v>0</v>
      </c>
      <c r="E49" s="337">
        <v>0</v>
      </c>
      <c r="F49" s="336">
        <v>0</v>
      </c>
      <c r="G49" s="333">
        <v>0</v>
      </c>
      <c r="H49" s="337">
        <v>0</v>
      </c>
      <c r="I49" s="336">
        <v>0</v>
      </c>
      <c r="J49" s="333">
        <v>0</v>
      </c>
      <c r="K49" s="337">
        <v>0</v>
      </c>
      <c r="L49" s="336">
        <v>0</v>
      </c>
      <c r="M49" s="333">
        <v>0</v>
      </c>
      <c r="N49" s="337">
        <v>0</v>
      </c>
      <c r="O49" s="336">
        <v>0</v>
      </c>
      <c r="P49" s="333">
        <v>0</v>
      </c>
      <c r="Q49" s="337">
        <v>0</v>
      </c>
      <c r="R49" s="336">
        <v>0</v>
      </c>
      <c r="S49" s="333">
        <v>0</v>
      </c>
      <c r="T49" s="337">
        <v>0</v>
      </c>
      <c r="U49" s="336">
        <v>0</v>
      </c>
      <c r="V49" s="333">
        <v>0</v>
      </c>
      <c r="W49" s="337">
        <v>0</v>
      </c>
      <c r="X49" s="336">
        <v>0</v>
      </c>
      <c r="Y49" s="333">
        <v>0</v>
      </c>
      <c r="Z49" s="337">
        <v>0</v>
      </c>
      <c r="AA49" s="336">
        <v>0</v>
      </c>
      <c r="AB49" s="333">
        <v>0</v>
      </c>
      <c r="AC49" s="337">
        <v>0</v>
      </c>
      <c r="AD49" s="336">
        <v>0</v>
      </c>
      <c r="AE49" s="333">
        <v>0</v>
      </c>
      <c r="AF49" s="337">
        <v>0</v>
      </c>
      <c r="AG49" s="336">
        <v>0</v>
      </c>
      <c r="AH49" s="333">
        <v>0</v>
      </c>
      <c r="AI49" s="337">
        <v>0</v>
      </c>
      <c r="AJ49" s="336">
        <v>0</v>
      </c>
      <c r="AK49" s="333">
        <v>0</v>
      </c>
      <c r="AL49" s="337">
        <v>0</v>
      </c>
      <c r="AM49" s="336">
        <v>0</v>
      </c>
      <c r="AN49" s="333">
        <v>0</v>
      </c>
      <c r="AO49" s="337">
        <v>0</v>
      </c>
      <c r="AP49" s="336">
        <v>0</v>
      </c>
      <c r="AQ49" s="333">
        <v>0</v>
      </c>
      <c r="AR49" s="337">
        <v>0</v>
      </c>
      <c r="AS49" s="336">
        <v>119299692</v>
      </c>
      <c r="AT49" s="333">
        <v>0</v>
      </c>
      <c r="AU49" s="337">
        <v>0</v>
      </c>
      <c r="AV49" s="336">
        <v>11849000</v>
      </c>
      <c r="AW49" s="333">
        <v>0</v>
      </c>
      <c r="AX49" s="337">
        <v>0</v>
      </c>
      <c r="AY49" s="336">
        <v>0</v>
      </c>
      <c r="AZ49" s="333">
        <v>0</v>
      </c>
      <c r="BA49" s="337">
        <v>0</v>
      </c>
      <c r="BB49" s="336">
        <v>0</v>
      </c>
      <c r="BC49" s="333">
        <v>0</v>
      </c>
      <c r="BD49" s="337">
        <v>0</v>
      </c>
      <c r="BE49" s="336">
        <v>0</v>
      </c>
      <c r="BF49" s="333">
        <v>0</v>
      </c>
      <c r="BG49" s="337">
        <v>0</v>
      </c>
    </row>
    <row r="50" spans="1:59" ht="14.1" customHeight="1" x14ac:dyDescent="0.2">
      <c r="A50" s="272" t="s">
        <v>415</v>
      </c>
      <c r="B50" s="354" t="s">
        <v>371</v>
      </c>
      <c r="C50" s="336">
        <v>0</v>
      </c>
      <c r="D50" s="333">
        <v>0</v>
      </c>
      <c r="E50" s="337">
        <v>0</v>
      </c>
      <c r="F50" s="336">
        <v>0</v>
      </c>
      <c r="G50" s="333">
        <v>0</v>
      </c>
      <c r="H50" s="337">
        <v>0</v>
      </c>
      <c r="I50" s="336">
        <v>0</v>
      </c>
      <c r="J50" s="333">
        <v>0</v>
      </c>
      <c r="K50" s="337">
        <v>0</v>
      </c>
      <c r="L50" s="336">
        <v>0</v>
      </c>
      <c r="M50" s="333">
        <v>0</v>
      </c>
      <c r="N50" s="337">
        <v>0</v>
      </c>
      <c r="O50" s="336">
        <v>0</v>
      </c>
      <c r="P50" s="333">
        <v>0</v>
      </c>
      <c r="Q50" s="337">
        <v>0</v>
      </c>
      <c r="R50" s="336">
        <v>0</v>
      </c>
      <c r="S50" s="333">
        <v>0</v>
      </c>
      <c r="T50" s="337">
        <v>0</v>
      </c>
      <c r="U50" s="336">
        <v>0</v>
      </c>
      <c r="V50" s="333">
        <v>0</v>
      </c>
      <c r="W50" s="337">
        <v>0</v>
      </c>
      <c r="X50" s="336">
        <v>579844</v>
      </c>
      <c r="Y50" s="333">
        <v>248391</v>
      </c>
      <c r="Z50" s="337">
        <v>42.837556308248423</v>
      </c>
      <c r="AA50" s="336">
        <v>900000</v>
      </c>
      <c r="AB50" s="333">
        <v>235069</v>
      </c>
      <c r="AC50" s="337">
        <v>26.11877777777778</v>
      </c>
      <c r="AD50" s="336">
        <v>361248.93199999997</v>
      </c>
      <c r="AE50" s="333">
        <v>239611.516</v>
      </c>
      <c r="AF50" s="337">
        <v>66.328643429733376</v>
      </c>
      <c r="AG50" s="336">
        <v>0</v>
      </c>
      <c r="AH50" s="333">
        <v>0</v>
      </c>
      <c r="AI50" s="337">
        <v>0</v>
      </c>
      <c r="AJ50" s="336">
        <v>0</v>
      </c>
      <c r="AK50" s="333">
        <v>0</v>
      </c>
      <c r="AL50" s="337">
        <v>0</v>
      </c>
      <c r="AM50" s="336">
        <v>0</v>
      </c>
      <c r="AN50" s="333">
        <v>0</v>
      </c>
      <c r="AO50" s="337">
        <v>0</v>
      </c>
      <c r="AP50" s="336">
        <v>0</v>
      </c>
      <c r="AQ50" s="333">
        <v>0</v>
      </c>
      <c r="AR50" s="337">
        <v>0</v>
      </c>
      <c r="AS50" s="336">
        <v>223701</v>
      </c>
      <c r="AT50" s="333">
        <v>172409</v>
      </c>
      <c r="AU50" s="337">
        <v>77.071179833795995</v>
      </c>
      <c r="AV50" s="336">
        <v>0</v>
      </c>
      <c r="AW50" s="333">
        <v>0</v>
      </c>
      <c r="AX50" s="337">
        <v>0</v>
      </c>
      <c r="AY50" s="336">
        <v>0</v>
      </c>
      <c r="AZ50" s="333">
        <v>0</v>
      </c>
      <c r="BA50" s="337">
        <v>0</v>
      </c>
      <c r="BB50" s="336">
        <v>0</v>
      </c>
      <c r="BC50" s="333">
        <v>0</v>
      </c>
      <c r="BD50" s="337">
        <v>0</v>
      </c>
      <c r="BE50" s="336">
        <v>0</v>
      </c>
      <c r="BF50" s="333">
        <v>0</v>
      </c>
      <c r="BG50" s="337">
        <v>0</v>
      </c>
    </row>
    <row r="51" spans="1:59" ht="14.1" customHeight="1" x14ac:dyDescent="0.2">
      <c r="A51" s="360" t="s">
        <v>295</v>
      </c>
      <c r="B51" s="361" t="s">
        <v>508</v>
      </c>
      <c r="C51" s="362">
        <v>5231935738</v>
      </c>
      <c r="D51" s="363">
        <v>5054554072</v>
      </c>
      <c r="E51" s="364">
        <v>96.609635995494713</v>
      </c>
      <c r="F51" s="362">
        <v>4678858329</v>
      </c>
      <c r="G51" s="363">
        <v>4480751949</v>
      </c>
      <c r="H51" s="364">
        <v>95.765924803234199</v>
      </c>
      <c r="I51" s="362">
        <v>5244819256</v>
      </c>
      <c r="J51" s="363">
        <v>4943879754</v>
      </c>
      <c r="K51" s="364">
        <v>94.262156857822518</v>
      </c>
      <c r="L51" s="362">
        <v>6954106223</v>
      </c>
      <c r="M51" s="363">
        <v>6303458690</v>
      </c>
      <c r="N51" s="364">
        <v>90.643692918465206</v>
      </c>
      <c r="O51" s="362">
        <v>5953959250</v>
      </c>
      <c r="P51" s="363">
        <v>5520867455</v>
      </c>
      <c r="Q51" s="364">
        <v>92.725986577754966</v>
      </c>
      <c r="R51" s="362">
        <v>7827433188</v>
      </c>
      <c r="S51" s="363">
        <v>7436951670</v>
      </c>
      <c r="T51" s="364">
        <v>95.011372072793478</v>
      </c>
      <c r="U51" s="362">
        <v>10364671064</v>
      </c>
      <c r="V51" s="363">
        <v>9739693994</v>
      </c>
      <c r="W51" s="364">
        <v>93.970121520105394</v>
      </c>
      <c r="X51" s="362">
        <v>11561899155</v>
      </c>
      <c r="Y51" s="363">
        <v>10835675637</v>
      </c>
      <c r="Z51" s="364">
        <v>93.718821551164098</v>
      </c>
      <c r="AA51" s="362">
        <v>12706293411</v>
      </c>
      <c r="AB51" s="363">
        <v>11862075249</v>
      </c>
      <c r="AC51" s="364">
        <v>93.355905340032919</v>
      </c>
      <c r="AD51" s="362">
        <v>13619199853.564999</v>
      </c>
      <c r="AE51" s="363">
        <v>12809244534.677998</v>
      </c>
      <c r="AF51" s="364">
        <v>94.052842108231602</v>
      </c>
      <c r="AG51" s="362">
        <v>14057527922</v>
      </c>
      <c r="AH51" s="363">
        <v>10260177808</v>
      </c>
      <c r="AI51" s="364">
        <v>72.98707045029478</v>
      </c>
      <c r="AJ51" s="362">
        <v>11473864966</v>
      </c>
      <c r="AK51" s="363">
        <v>10260177808</v>
      </c>
      <c r="AL51" s="364">
        <v>89.422159302061985</v>
      </c>
      <c r="AM51" s="362">
        <v>11473864966</v>
      </c>
      <c r="AN51" s="363">
        <v>10259973031</v>
      </c>
      <c r="AO51" s="364">
        <v>89.420374576508678</v>
      </c>
      <c r="AP51" s="362">
        <v>11731269635</v>
      </c>
      <c r="AQ51" s="363">
        <v>10056528625</v>
      </c>
      <c r="AR51" s="364">
        <v>85.724128230729221</v>
      </c>
      <c r="AS51" s="362">
        <v>11780487557</v>
      </c>
      <c r="AT51" s="363">
        <v>9799844892</v>
      </c>
      <c r="AU51" s="364">
        <v>83.187090895715116</v>
      </c>
      <c r="AV51" s="362">
        <v>13282611187.642998</v>
      </c>
      <c r="AW51" s="363">
        <v>11305317706.260998</v>
      </c>
      <c r="AX51" s="364">
        <v>85.113668890485144</v>
      </c>
      <c r="AY51" s="362">
        <v>14133754359.07135</v>
      </c>
      <c r="AZ51" s="363">
        <v>12353051698.860001</v>
      </c>
      <c r="BA51" s="364">
        <v>87.401064041639756</v>
      </c>
      <c r="BB51" s="362">
        <v>17630948005.360004</v>
      </c>
      <c r="BC51" s="363">
        <v>14492065586.807936</v>
      </c>
      <c r="BD51" s="364">
        <v>82.196746212411185</v>
      </c>
      <c r="BE51" s="362">
        <v>14541141845.431002</v>
      </c>
      <c r="BF51" s="363">
        <v>13064924897.333998</v>
      </c>
      <c r="BG51" s="364">
        <v>89.847998432386873</v>
      </c>
    </row>
    <row r="52" spans="1:59" ht="14.1" customHeight="1" x14ac:dyDescent="0.2">
      <c r="A52" s="345" t="s">
        <v>297</v>
      </c>
      <c r="B52" s="359" t="s">
        <v>248</v>
      </c>
      <c r="C52" s="207">
        <v>3569252463</v>
      </c>
      <c r="D52" s="208">
        <v>3442716084</v>
      </c>
      <c r="E52" s="200">
        <v>96.454821273874131</v>
      </c>
      <c r="F52" s="207">
        <v>2966101206</v>
      </c>
      <c r="G52" s="208">
        <v>2855715475</v>
      </c>
      <c r="H52" s="200">
        <v>96.278423312842278</v>
      </c>
      <c r="I52" s="207">
        <v>3365344543</v>
      </c>
      <c r="J52" s="208">
        <v>3173528528</v>
      </c>
      <c r="K52" s="200">
        <v>94.300256257595322</v>
      </c>
      <c r="L52" s="207">
        <v>4730695108</v>
      </c>
      <c r="M52" s="208">
        <v>4138097547</v>
      </c>
      <c r="N52" s="200">
        <v>87.473351220672242</v>
      </c>
      <c r="O52" s="207">
        <v>3944302084</v>
      </c>
      <c r="P52" s="208">
        <v>3608289920</v>
      </c>
      <c r="Q52" s="200">
        <v>91.481074297959381</v>
      </c>
      <c r="R52" s="207">
        <v>4894700705</v>
      </c>
      <c r="S52" s="208">
        <v>4646369501</v>
      </c>
      <c r="T52" s="200">
        <v>94.926529343329889</v>
      </c>
      <c r="U52" s="207">
        <v>6293933469</v>
      </c>
      <c r="V52" s="208">
        <v>5855625173</v>
      </c>
      <c r="W52" s="200">
        <v>93.036019555039246</v>
      </c>
      <c r="X52" s="207">
        <v>6560677250</v>
      </c>
      <c r="Y52" s="208">
        <v>6327487408</v>
      </c>
      <c r="Z52" s="200">
        <v>96.445643748135907</v>
      </c>
      <c r="AA52" s="207">
        <v>7331774423</v>
      </c>
      <c r="AB52" s="208">
        <v>6854778275</v>
      </c>
      <c r="AC52" s="200">
        <v>93.494124062196335</v>
      </c>
      <c r="AD52" s="207">
        <v>7834941140.0649996</v>
      </c>
      <c r="AE52" s="208">
        <v>7326105168.835</v>
      </c>
      <c r="AF52" s="200">
        <v>93.505554641272283</v>
      </c>
      <c r="AG52" s="207">
        <v>8053505266</v>
      </c>
      <c r="AH52" s="208">
        <v>7318416991</v>
      </c>
      <c r="AI52" s="200">
        <v>90.872443107433369</v>
      </c>
      <c r="AJ52" s="207">
        <v>8053505266</v>
      </c>
      <c r="AK52" s="208">
        <v>7318416991</v>
      </c>
      <c r="AL52" s="200">
        <v>90.872443107433369</v>
      </c>
      <c r="AM52" s="207">
        <v>8053505266</v>
      </c>
      <c r="AN52" s="208">
        <v>7318416991</v>
      </c>
      <c r="AO52" s="200">
        <v>90.872443107433369</v>
      </c>
      <c r="AP52" s="207">
        <v>7949415609</v>
      </c>
      <c r="AQ52" s="208">
        <v>6675996343</v>
      </c>
      <c r="AR52" s="200">
        <v>83.98097006579593</v>
      </c>
      <c r="AS52" s="207">
        <v>8316097354</v>
      </c>
      <c r="AT52" s="208">
        <v>6848164458</v>
      </c>
      <c r="AU52" s="200">
        <v>82.348295919191798</v>
      </c>
      <c r="AV52" s="207">
        <v>10560551100.355</v>
      </c>
      <c r="AW52" s="208">
        <v>8982569629.8959999</v>
      </c>
      <c r="AX52" s="200">
        <v>85.057773448906886</v>
      </c>
      <c r="AY52" s="207">
        <v>11201228383.143</v>
      </c>
      <c r="AZ52" s="208">
        <v>9740151053.1429996</v>
      </c>
      <c r="BA52" s="200">
        <v>86.956097313408847</v>
      </c>
      <c r="BB52" s="207">
        <v>12466248580.645002</v>
      </c>
      <c r="BC52" s="208">
        <v>10542793419.801935</v>
      </c>
      <c r="BD52" s="200">
        <v>84.570697845465645</v>
      </c>
      <c r="BE52" s="207">
        <v>10394243625.18</v>
      </c>
      <c r="BF52" s="208">
        <v>9406191598.2159996</v>
      </c>
      <c r="BG52" s="200">
        <v>90.494238324658369</v>
      </c>
    </row>
    <row r="53" spans="1:59" ht="14.1" customHeight="1" x14ac:dyDescent="0.2">
      <c r="A53" s="272" t="s">
        <v>357</v>
      </c>
      <c r="B53" s="354" t="s">
        <v>549</v>
      </c>
      <c r="C53" s="336">
        <v>3569252463</v>
      </c>
      <c r="D53" s="333">
        <v>3442716084</v>
      </c>
      <c r="E53" s="337">
        <v>96.454821273874131</v>
      </c>
      <c r="F53" s="336">
        <v>1365144153</v>
      </c>
      <c r="G53" s="333">
        <v>1362191094</v>
      </c>
      <c r="H53" s="337">
        <v>99.783681525975808</v>
      </c>
      <c r="I53" s="336">
        <v>0</v>
      </c>
      <c r="J53" s="333">
        <v>0</v>
      </c>
      <c r="K53" s="337">
        <v>0</v>
      </c>
      <c r="L53" s="336">
        <v>0</v>
      </c>
      <c r="M53" s="333">
        <v>0</v>
      </c>
      <c r="N53" s="337">
        <v>0</v>
      </c>
      <c r="O53" s="336">
        <v>0</v>
      </c>
      <c r="P53" s="333">
        <v>0</v>
      </c>
      <c r="Q53" s="337">
        <v>0</v>
      </c>
      <c r="R53" s="336">
        <v>0</v>
      </c>
      <c r="S53" s="333">
        <v>0</v>
      </c>
      <c r="T53" s="337">
        <v>0</v>
      </c>
      <c r="U53" s="336">
        <v>0</v>
      </c>
      <c r="V53" s="333">
        <v>0</v>
      </c>
      <c r="W53" s="337">
        <v>0</v>
      </c>
      <c r="X53" s="336">
        <v>0</v>
      </c>
      <c r="Y53" s="333">
        <v>0</v>
      </c>
      <c r="Z53" s="337">
        <v>0</v>
      </c>
      <c r="AA53" s="336">
        <v>0</v>
      </c>
      <c r="AB53" s="333">
        <v>0</v>
      </c>
      <c r="AC53" s="337">
        <v>0</v>
      </c>
      <c r="AD53" s="336">
        <v>0</v>
      </c>
      <c r="AE53" s="333">
        <v>0</v>
      </c>
      <c r="AF53" s="337">
        <v>0</v>
      </c>
      <c r="AG53" s="336">
        <v>0</v>
      </c>
      <c r="AH53" s="333">
        <v>0</v>
      </c>
      <c r="AI53" s="337">
        <v>0</v>
      </c>
      <c r="AJ53" s="336">
        <v>0</v>
      </c>
      <c r="AK53" s="333">
        <v>0</v>
      </c>
      <c r="AL53" s="337">
        <v>0</v>
      </c>
      <c r="AM53" s="336">
        <v>0</v>
      </c>
      <c r="AN53" s="333">
        <v>0</v>
      </c>
      <c r="AO53" s="337">
        <v>0</v>
      </c>
      <c r="AP53" s="336">
        <v>0</v>
      </c>
      <c r="AQ53" s="333">
        <v>0</v>
      </c>
      <c r="AR53" s="337">
        <v>0</v>
      </c>
      <c r="AS53" s="336">
        <v>0</v>
      </c>
      <c r="AT53" s="333">
        <v>0</v>
      </c>
      <c r="AU53" s="337">
        <v>0</v>
      </c>
      <c r="AV53" s="336">
        <v>0</v>
      </c>
      <c r="AW53" s="333">
        <v>0</v>
      </c>
      <c r="AX53" s="337">
        <v>0</v>
      </c>
      <c r="AY53" s="336">
        <v>0</v>
      </c>
      <c r="AZ53" s="333">
        <v>0</v>
      </c>
      <c r="BA53" s="337">
        <v>0</v>
      </c>
      <c r="BB53" s="336">
        <v>0</v>
      </c>
      <c r="BC53" s="333">
        <v>0</v>
      </c>
      <c r="BD53" s="337">
        <v>0</v>
      </c>
      <c r="BE53" s="336">
        <v>0</v>
      </c>
      <c r="BF53" s="333">
        <v>0</v>
      </c>
      <c r="BG53" s="337">
        <v>0</v>
      </c>
    </row>
    <row r="54" spans="1:59" ht="14.1" customHeight="1" x14ac:dyDescent="0.2">
      <c r="A54" s="272" t="s">
        <v>299</v>
      </c>
      <c r="B54" s="354" t="s">
        <v>569</v>
      </c>
      <c r="C54" s="336">
        <v>0</v>
      </c>
      <c r="D54" s="333">
        <v>0</v>
      </c>
      <c r="E54" s="337">
        <v>0</v>
      </c>
      <c r="F54" s="336">
        <v>1600957053</v>
      </c>
      <c r="G54" s="333">
        <v>1493524381</v>
      </c>
      <c r="H54" s="337">
        <v>93.289471956872035</v>
      </c>
      <c r="I54" s="336">
        <v>3365344543</v>
      </c>
      <c r="J54" s="333">
        <v>3173528528</v>
      </c>
      <c r="K54" s="337">
        <v>94.300256257595322</v>
      </c>
      <c r="L54" s="336">
        <v>4730695108</v>
      </c>
      <c r="M54" s="333">
        <v>4138097547</v>
      </c>
      <c r="N54" s="337">
        <v>87.473351220672242</v>
      </c>
      <c r="O54" s="336">
        <v>1653491016</v>
      </c>
      <c r="P54" s="333">
        <v>1649518568</v>
      </c>
      <c r="Q54" s="337">
        <v>99.759753880634321</v>
      </c>
      <c r="R54" s="336">
        <v>0</v>
      </c>
      <c r="S54" s="333">
        <v>0</v>
      </c>
      <c r="T54" s="337">
        <v>0</v>
      </c>
      <c r="U54" s="336">
        <v>0</v>
      </c>
      <c r="V54" s="333">
        <v>0</v>
      </c>
      <c r="W54" s="337">
        <v>0</v>
      </c>
      <c r="X54" s="336">
        <v>0</v>
      </c>
      <c r="Y54" s="333">
        <v>0</v>
      </c>
      <c r="Z54" s="337">
        <v>0</v>
      </c>
      <c r="AA54" s="336">
        <v>0</v>
      </c>
      <c r="AB54" s="333">
        <v>0</v>
      </c>
      <c r="AC54" s="337">
        <v>0</v>
      </c>
      <c r="AD54" s="336">
        <v>0</v>
      </c>
      <c r="AE54" s="333">
        <v>0</v>
      </c>
      <c r="AF54" s="337">
        <v>0</v>
      </c>
      <c r="AG54" s="336">
        <v>0</v>
      </c>
      <c r="AH54" s="333">
        <v>0</v>
      </c>
      <c r="AI54" s="337">
        <v>0</v>
      </c>
      <c r="AJ54" s="336">
        <v>0</v>
      </c>
      <c r="AK54" s="333">
        <v>0</v>
      </c>
      <c r="AL54" s="337">
        <v>0</v>
      </c>
      <c r="AM54" s="336">
        <v>0</v>
      </c>
      <c r="AN54" s="333">
        <v>0</v>
      </c>
      <c r="AO54" s="337">
        <v>0</v>
      </c>
      <c r="AP54" s="336">
        <v>0</v>
      </c>
      <c r="AQ54" s="333">
        <v>0</v>
      </c>
      <c r="AR54" s="337">
        <v>0</v>
      </c>
      <c r="AS54" s="336">
        <v>0</v>
      </c>
      <c r="AT54" s="333">
        <v>0</v>
      </c>
      <c r="AU54" s="337">
        <v>0</v>
      </c>
      <c r="AV54" s="336">
        <v>0</v>
      </c>
      <c r="AW54" s="333">
        <v>0</v>
      </c>
      <c r="AX54" s="337">
        <v>0</v>
      </c>
      <c r="AY54" s="336">
        <v>0</v>
      </c>
      <c r="AZ54" s="333">
        <v>0</v>
      </c>
      <c r="BA54" s="337">
        <v>0</v>
      </c>
      <c r="BB54" s="336">
        <v>0</v>
      </c>
      <c r="BC54" s="333">
        <v>0</v>
      </c>
      <c r="BD54" s="337">
        <v>0</v>
      </c>
      <c r="BE54" s="336">
        <v>0</v>
      </c>
      <c r="BF54" s="333">
        <v>0</v>
      </c>
      <c r="BG54" s="337">
        <v>0</v>
      </c>
    </row>
    <row r="55" spans="1:59" ht="21" x14ac:dyDescent="0.2">
      <c r="A55" s="272" t="s">
        <v>10</v>
      </c>
      <c r="B55" s="354" t="s">
        <v>547</v>
      </c>
      <c r="C55" s="336">
        <v>0</v>
      </c>
      <c r="D55" s="333">
        <v>0</v>
      </c>
      <c r="E55" s="337">
        <v>0</v>
      </c>
      <c r="F55" s="336">
        <v>0</v>
      </c>
      <c r="G55" s="333">
        <v>0</v>
      </c>
      <c r="H55" s="337">
        <v>0</v>
      </c>
      <c r="I55" s="336">
        <v>0</v>
      </c>
      <c r="J55" s="333">
        <v>0</v>
      </c>
      <c r="K55" s="337">
        <v>0</v>
      </c>
      <c r="L55" s="336">
        <v>0</v>
      </c>
      <c r="M55" s="333">
        <v>0</v>
      </c>
      <c r="N55" s="337">
        <v>0</v>
      </c>
      <c r="O55" s="336">
        <v>2290811068</v>
      </c>
      <c r="P55" s="333">
        <v>1958771352</v>
      </c>
      <c r="Q55" s="337">
        <v>85.505582689108962</v>
      </c>
      <c r="R55" s="336">
        <v>4894700705</v>
      </c>
      <c r="S55" s="333">
        <v>4646369501</v>
      </c>
      <c r="T55" s="337">
        <v>94.926529343329889</v>
      </c>
      <c r="U55" s="336">
        <v>6293933469</v>
      </c>
      <c r="V55" s="333">
        <v>5855625173</v>
      </c>
      <c r="W55" s="337">
        <v>93.036019555039246</v>
      </c>
      <c r="X55" s="336">
        <v>6560677250</v>
      </c>
      <c r="Y55" s="333">
        <v>6327487408</v>
      </c>
      <c r="Z55" s="337">
        <v>96.445643748135907</v>
      </c>
      <c r="AA55" s="336">
        <v>4009667490</v>
      </c>
      <c r="AB55" s="333">
        <v>4002775323</v>
      </c>
      <c r="AC55" s="337">
        <v>99.82811125817318</v>
      </c>
      <c r="AD55" s="336">
        <v>0</v>
      </c>
      <c r="AE55" s="333">
        <v>0</v>
      </c>
      <c r="AF55" s="337">
        <v>0</v>
      </c>
      <c r="AG55" s="336">
        <v>0</v>
      </c>
      <c r="AH55" s="333">
        <v>0</v>
      </c>
      <c r="AI55" s="337">
        <v>0</v>
      </c>
      <c r="AJ55" s="336">
        <v>0</v>
      </c>
      <c r="AK55" s="333">
        <v>0</v>
      </c>
      <c r="AL55" s="337">
        <v>0</v>
      </c>
      <c r="AM55" s="336">
        <v>0</v>
      </c>
      <c r="AN55" s="333">
        <v>0</v>
      </c>
      <c r="AO55" s="337">
        <v>0</v>
      </c>
      <c r="AP55" s="336">
        <v>0</v>
      </c>
      <c r="AQ55" s="333">
        <v>0</v>
      </c>
      <c r="AR55" s="337">
        <v>0</v>
      </c>
      <c r="AS55" s="336">
        <v>0</v>
      </c>
      <c r="AT55" s="333">
        <v>0</v>
      </c>
      <c r="AU55" s="337">
        <v>0</v>
      </c>
      <c r="AV55" s="336">
        <v>0</v>
      </c>
      <c r="AW55" s="333">
        <v>0</v>
      </c>
      <c r="AX55" s="337">
        <v>0</v>
      </c>
      <c r="AY55" s="336">
        <v>0</v>
      </c>
      <c r="AZ55" s="333">
        <v>0</v>
      </c>
      <c r="BA55" s="337">
        <v>0</v>
      </c>
      <c r="BB55" s="336">
        <v>0</v>
      </c>
      <c r="BC55" s="333">
        <v>0</v>
      </c>
      <c r="BD55" s="337">
        <v>0</v>
      </c>
      <c r="BE55" s="336">
        <v>0</v>
      </c>
      <c r="BF55" s="333">
        <v>0</v>
      </c>
      <c r="BG55" s="337">
        <v>0</v>
      </c>
    </row>
    <row r="56" spans="1:59" ht="14.1" customHeight="1" x14ac:dyDescent="0.2">
      <c r="A56" s="272" t="s">
        <v>424</v>
      </c>
      <c r="B56" s="354" t="s">
        <v>532</v>
      </c>
      <c r="C56" s="336">
        <v>0</v>
      </c>
      <c r="D56" s="333">
        <v>0</v>
      </c>
      <c r="E56" s="337">
        <v>0</v>
      </c>
      <c r="F56" s="336">
        <v>0</v>
      </c>
      <c r="G56" s="333">
        <v>0</v>
      </c>
      <c r="H56" s="337">
        <v>0</v>
      </c>
      <c r="I56" s="336">
        <v>0</v>
      </c>
      <c r="J56" s="333">
        <v>0</v>
      </c>
      <c r="K56" s="337">
        <v>0</v>
      </c>
      <c r="L56" s="336">
        <v>0</v>
      </c>
      <c r="M56" s="333">
        <v>0</v>
      </c>
      <c r="N56" s="337">
        <v>0</v>
      </c>
      <c r="O56" s="336">
        <v>0</v>
      </c>
      <c r="P56" s="333">
        <v>0</v>
      </c>
      <c r="Q56" s="337">
        <v>0</v>
      </c>
      <c r="R56" s="336">
        <v>0</v>
      </c>
      <c r="S56" s="333">
        <v>0</v>
      </c>
      <c r="T56" s="337">
        <v>0</v>
      </c>
      <c r="U56" s="336">
        <v>0</v>
      </c>
      <c r="V56" s="333">
        <v>0</v>
      </c>
      <c r="W56" s="337">
        <v>0</v>
      </c>
      <c r="X56" s="336">
        <v>0</v>
      </c>
      <c r="Y56" s="333">
        <v>0</v>
      </c>
      <c r="Z56" s="337">
        <v>0</v>
      </c>
      <c r="AA56" s="336">
        <v>3322106933</v>
      </c>
      <c r="AB56" s="333">
        <v>2852002952</v>
      </c>
      <c r="AC56" s="337">
        <v>85.84922187993881</v>
      </c>
      <c r="AD56" s="336">
        <v>7834941140.0649996</v>
      </c>
      <c r="AE56" s="333">
        <v>7326105168.835</v>
      </c>
      <c r="AF56" s="337">
        <v>93.505554641272283</v>
      </c>
      <c r="AG56" s="336">
        <v>8053505266</v>
      </c>
      <c r="AH56" s="333">
        <v>7318416991</v>
      </c>
      <c r="AI56" s="337">
        <v>90.872443107433369</v>
      </c>
      <c r="AJ56" s="336">
        <v>8053505266</v>
      </c>
      <c r="AK56" s="333">
        <v>7318416991</v>
      </c>
      <c r="AL56" s="337">
        <v>90.872443107433369</v>
      </c>
      <c r="AM56" s="336">
        <v>8053505266</v>
      </c>
      <c r="AN56" s="333">
        <v>7318416991</v>
      </c>
      <c r="AO56" s="337">
        <v>90.872443107433369</v>
      </c>
      <c r="AP56" s="336">
        <v>7949415609</v>
      </c>
      <c r="AQ56" s="333">
        <v>6675996343</v>
      </c>
      <c r="AR56" s="337">
        <v>83.98097006579593</v>
      </c>
      <c r="AS56" s="336">
        <v>3268376536</v>
      </c>
      <c r="AT56" s="333">
        <v>3259357483</v>
      </c>
      <c r="AU56" s="337">
        <v>99.724050980642573</v>
      </c>
      <c r="AV56" s="336">
        <v>0</v>
      </c>
      <c r="AW56" s="333">
        <v>0</v>
      </c>
      <c r="AX56" s="337">
        <v>0</v>
      </c>
      <c r="AY56" s="336">
        <v>0</v>
      </c>
      <c r="AZ56" s="333">
        <v>0</v>
      </c>
      <c r="BA56" s="337">
        <v>0</v>
      </c>
      <c r="BB56" s="336">
        <v>0</v>
      </c>
      <c r="BC56" s="333">
        <v>0</v>
      </c>
      <c r="BD56" s="337">
        <v>0</v>
      </c>
      <c r="BE56" s="336">
        <v>0</v>
      </c>
      <c r="BF56" s="333">
        <v>0</v>
      </c>
      <c r="BG56" s="337">
        <v>0</v>
      </c>
    </row>
    <row r="57" spans="1:59" ht="14.1" customHeight="1" x14ac:dyDescent="0.2">
      <c r="A57" s="272"/>
      <c r="B57" s="354" t="s">
        <v>515</v>
      </c>
      <c r="C57" s="336"/>
      <c r="D57" s="333"/>
      <c r="E57" s="337"/>
      <c r="F57" s="336"/>
      <c r="G57" s="333"/>
      <c r="H57" s="337"/>
      <c r="I57" s="336"/>
      <c r="J57" s="333"/>
      <c r="K57" s="337"/>
      <c r="L57" s="336"/>
      <c r="M57" s="333"/>
      <c r="N57" s="337"/>
      <c r="O57" s="336"/>
      <c r="P57" s="333"/>
      <c r="Q57" s="337"/>
      <c r="R57" s="336"/>
      <c r="S57" s="333"/>
      <c r="T57" s="337"/>
      <c r="U57" s="336"/>
      <c r="V57" s="333"/>
      <c r="W57" s="337"/>
      <c r="X57" s="336"/>
      <c r="Y57" s="333"/>
      <c r="Z57" s="337"/>
      <c r="AA57" s="336"/>
      <c r="AB57" s="333"/>
      <c r="AC57" s="337"/>
      <c r="AD57" s="336"/>
      <c r="AE57" s="333"/>
      <c r="AF57" s="337"/>
      <c r="AG57" s="336"/>
      <c r="AH57" s="333"/>
      <c r="AI57" s="337"/>
      <c r="AJ57" s="336"/>
      <c r="AK57" s="333"/>
      <c r="AL57" s="337"/>
      <c r="AM57" s="336"/>
      <c r="AN57" s="333"/>
      <c r="AO57" s="337"/>
      <c r="AP57" s="336"/>
      <c r="AQ57" s="333"/>
      <c r="AR57" s="337"/>
      <c r="AS57" s="336"/>
      <c r="AT57" s="333"/>
      <c r="AU57" s="337"/>
      <c r="AV57" s="336"/>
      <c r="AW57" s="333"/>
      <c r="AX57" s="337"/>
      <c r="AY57" s="336"/>
      <c r="AZ57" s="333"/>
      <c r="BA57" s="337"/>
      <c r="BB57" s="336">
        <v>0</v>
      </c>
      <c r="BC57" s="333">
        <v>0</v>
      </c>
      <c r="BD57" s="337">
        <v>0</v>
      </c>
      <c r="BE57" s="336">
        <v>60283409.538000003</v>
      </c>
      <c r="BF57" s="333">
        <v>37752137.875500001</v>
      </c>
      <c r="BG57" s="337"/>
    </row>
    <row r="58" spans="1:59" ht="14.1" customHeight="1" x14ac:dyDescent="0.2">
      <c r="A58" s="272"/>
      <c r="B58" s="354" t="s">
        <v>474</v>
      </c>
      <c r="C58" s="336">
        <v>0</v>
      </c>
      <c r="D58" s="333">
        <v>0</v>
      </c>
      <c r="E58" s="337">
        <v>0</v>
      </c>
      <c r="F58" s="336">
        <v>0</v>
      </c>
      <c r="G58" s="333">
        <v>0</v>
      </c>
      <c r="H58" s="337">
        <v>0</v>
      </c>
      <c r="I58" s="336">
        <v>0</v>
      </c>
      <c r="J58" s="333">
        <v>0</v>
      </c>
      <c r="K58" s="337">
        <v>0</v>
      </c>
      <c r="L58" s="336">
        <v>0</v>
      </c>
      <c r="M58" s="333">
        <v>0</v>
      </c>
      <c r="N58" s="337">
        <v>0</v>
      </c>
      <c r="O58" s="336">
        <v>0</v>
      </c>
      <c r="P58" s="333">
        <v>0</v>
      </c>
      <c r="Q58" s="337">
        <v>0</v>
      </c>
      <c r="R58" s="336">
        <v>0</v>
      </c>
      <c r="S58" s="333">
        <v>0</v>
      </c>
      <c r="T58" s="337">
        <v>0</v>
      </c>
      <c r="U58" s="336">
        <v>0</v>
      </c>
      <c r="V58" s="333">
        <v>0</v>
      </c>
      <c r="W58" s="337">
        <v>0</v>
      </c>
      <c r="X58" s="336">
        <v>0</v>
      </c>
      <c r="Y58" s="333">
        <v>0</v>
      </c>
      <c r="Z58" s="337">
        <v>0</v>
      </c>
      <c r="AA58" s="336">
        <v>0</v>
      </c>
      <c r="AB58" s="333">
        <v>0</v>
      </c>
      <c r="AC58" s="337">
        <v>0</v>
      </c>
      <c r="AD58" s="336">
        <v>0</v>
      </c>
      <c r="AE58" s="333">
        <v>0</v>
      </c>
      <c r="AF58" s="337">
        <v>0</v>
      </c>
      <c r="AG58" s="336">
        <v>0</v>
      </c>
      <c r="AH58" s="333">
        <v>0</v>
      </c>
      <c r="AI58" s="337">
        <v>0</v>
      </c>
      <c r="AJ58" s="336">
        <v>0</v>
      </c>
      <c r="AK58" s="333">
        <v>0</v>
      </c>
      <c r="AL58" s="337">
        <v>0</v>
      </c>
      <c r="AM58" s="336">
        <v>0</v>
      </c>
      <c r="AN58" s="333">
        <v>0</v>
      </c>
      <c r="AO58" s="337">
        <v>0</v>
      </c>
      <c r="AP58" s="336">
        <v>0</v>
      </c>
      <c r="AQ58" s="333">
        <v>0</v>
      </c>
      <c r="AR58" s="337">
        <v>0</v>
      </c>
      <c r="AS58" s="336">
        <v>5047720818</v>
      </c>
      <c r="AT58" s="333">
        <v>3588806975</v>
      </c>
      <c r="AU58" s="337">
        <v>71.097572635206703</v>
      </c>
      <c r="AV58" s="336">
        <v>10560551100.355</v>
      </c>
      <c r="AW58" s="333">
        <v>8982569629.8959999</v>
      </c>
      <c r="AX58" s="337">
        <v>85.057773448906886</v>
      </c>
      <c r="AY58" s="336">
        <v>11201228383.143</v>
      </c>
      <c r="AZ58" s="333">
        <v>9740151053.1429996</v>
      </c>
      <c r="BA58" s="337">
        <v>86.956097313408847</v>
      </c>
      <c r="BB58" s="336">
        <v>64348189.480999999</v>
      </c>
      <c r="BC58" s="333">
        <v>29933497.477000002</v>
      </c>
      <c r="BD58" s="337">
        <v>46.51801040313407</v>
      </c>
      <c r="BE58" s="336">
        <v>23443756.583000001</v>
      </c>
      <c r="BF58" s="333">
        <v>23386995.738500003</v>
      </c>
      <c r="BG58" s="337">
        <v>99.757885028796295</v>
      </c>
    </row>
    <row r="59" spans="1:59" ht="14.1" customHeight="1" x14ac:dyDescent="0.2">
      <c r="A59" s="272" t="s">
        <v>0</v>
      </c>
      <c r="B59" s="354" t="s">
        <v>533</v>
      </c>
      <c r="C59" s="336">
        <v>1556712657</v>
      </c>
      <c r="D59" s="333">
        <v>1552841884</v>
      </c>
      <c r="E59" s="337">
        <v>99.751349551723976</v>
      </c>
      <c r="F59" s="336">
        <v>1179770734</v>
      </c>
      <c r="G59" s="333">
        <v>1175901250</v>
      </c>
      <c r="H59" s="337">
        <v>99.672013901643368</v>
      </c>
      <c r="I59" s="336">
        <v>1404644247</v>
      </c>
      <c r="J59" s="333">
        <v>1365560616</v>
      </c>
      <c r="K59" s="337">
        <v>97.217542371780354</v>
      </c>
      <c r="L59" s="336">
        <v>1679160132</v>
      </c>
      <c r="M59" s="333">
        <v>1631265542</v>
      </c>
      <c r="N59" s="337">
        <v>97.147705624540166</v>
      </c>
      <c r="O59" s="336">
        <v>1442219407</v>
      </c>
      <c r="P59" s="333">
        <v>1424085262</v>
      </c>
      <c r="Q59" s="337">
        <v>98.742622314470069</v>
      </c>
      <c r="R59" s="336">
        <v>2135912313</v>
      </c>
      <c r="S59" s="333">
        <v>2052697641</v>
      </c>
      <c r="T59" s="337">
        <v>96.104022084917858</v>
      </c>
      <c r="U59" s="336">
        <v>2723850901</v>
      </c>
      <c r="V59" s="333">
        <v>2647731399</v>
      </c>
      <c r="W59" s="337">
        <v>97.205445350475884</v>
      </c>
      <c r="X59" s="336">
        <v>2892340356</v>
      </c>
      <c r="Y59" s="333">
        <v>2667304139</v>
      </c>
      <c r="Z59" s="337">
        <v>92.219580363936942</v>
      </c>
      <c r="AA59" s="336">
        <v>3040774923</v>
      </c>
      <c r="AB59" s="333">
        <v>2814181908</v>
      </c>
      <c r="AC59" s="337">
        <v>92.548181935924234</v>
      </c>
      <c r="AD59" s="336">
        <v>3653754144.0339999</v>
      </c>
      <c r="AE59" s="333">
        <v>3498517331.651</v>
      </c>
      <c r="AF59" s="337">
        <v>95.751306566795762</v>
      </c>
      <c r="AG59" s="336">
        <v>3524294066</v>
      </c>
      <c r="AH59" s="333">
        <v>866274372</v>
      </c>
      <c r="AI59" s="337">
        <v>24.580082018615528</v>
      </c>
      <c r="AJ59" s="336">
        <v>940631110</v>
      </c>
      <c r="AK59" s="333">
        <v>866274372</v>
      </c>
      <c r="AL59" s="337">
        <v>92.095016079151364</v>
      </c>
      <c r="AM59" s="336">
        <v>940631110</v>
      </c>
      <c r="AN59" s="333">
        <v>866069595</v>
      </c>
      <c r="AO59" s="337">
        <v>92.07324590827109</v>
      </c>
      <c r="AP59" s="336">
        <v>1242359793</v>
      </c>
      <c r="AQ59" s="333">
        <v>1087348228</v>
      </c>
      <c r="AR59" s="337">
        <v>87.522812161710064</v>
      </c>
      <c r="AS59" s="336">
        <v>1421422022</v>
      </c>
      <c r="AT59" s="333">
        <v>1127621544</v>
      </c>
      <c r="AU59" s="337">
        <v>79.330524400725793</v>
      </c>
      <c r="AV59" s="336">
        <v>1657127855.227</v>
      </c>
      <c r="AW59" s="333">
        <v>1448539645.5710001</v>
      </c>
      <c r="AX59" s="337">
        <v>87.412666500170161</v>
      </c>
      <c r="AY59" s="336">
        <v>2008606696.0533514</v>
      </c>
      <c r="AZ59" s="333">
        <v>1773334758.6789999</v>
      </c>
      <c r="BA59" s="337">
        <v>88.286809068364164</v>
      </c>
      <c r="BB59" s="336">
        <v>3772171122.6740003</v>
      </c>
      <c r="BC59" s="333">
        <v>2725432684.9000001</v>
      </c>
      <c r="BD59" s="337">
        <v>72.251035180185767</v>
      </c>
      <c r="BE59" s="336">
        <v>2375971589.9460001</v>
      </c>
      <c r="BF59" s="333">
        <v>2256387694.1499996</v>
      </c>
      <c r="BG59" s="337">
        <v>94.966947572015442</v>
      </c>
    </row>
    <row r="60" spans="1:59" ht="14.1" customHeight="1" x14ac:dyDescent="0.2">
      <c r="A60" s="272" t="s">
        <v>346</v>
      </c>
      <c r="B60" s="354" t="s">
        <v>347</v>
      </c>
      <c r="C60" s="336">
        <v>1086046638</v>
      </c>
      <c r="D60" s="333">
        <v>1086046638</v>
      </c>
      <c r="E60" s="337">
        <v>100</v>
      </c>
      <c r="F60" s="336">
        <v>608800294</v>
      </c>
      <c r="G60" s="333">
        <v>608800294</v>
      </c>
      <c r="H60" s="337">
        <v>100</v>
      </c>
      <c r="I60" s="336">
        <v>704863506</v>
      </c>
      <c r="J60" s="333">
        <v>704863506</v>
      </c>
      <c r="K60" s="337">
        <v>100</v>
      </c>
      <c r="L60" s="336">
        <v>838847323</v>
      </c>
      <c r="M60" s="333">
        <v>838847322</v>
      </c>
      <c r="N60" s="337">
        <v>99.999999880788792</v>
      </c>
      <c r="O60" s="336">
        <v>864837517</v>
      </c>
      <c r="P60" s="333">
        <v>864837517</v>
      </c>
      <c r="Q60" s="337">
        <v>100</v>
      </c>
      <c r="R60" s="336">
        <v>1184177334</v>
      </c>
      <c r="S60" s="333">
        <v>1184177334</v>
      </c>
      <c r="T60" s="337">
        <v>100</v>
      </c>
      <c r="U60" s="336">
        <v>1667817694</v>
      </c>
      <c r="V60" s="333">
        <v>1659958795</v>
      </c>
      <c r="W60" s="337">
        <v>99.528791484328735</v>
      </c>
      <c r="X60" s="336">
        <v>1615118122</v>
      </c>
      <c r="Y60" s="333">
        <v>1615118122</v>
      </c>
      <c r="Z60" s="337">
        <v>100</v>
      </c>
      <c r="AA60" s="336">
        <v>1531545573</v>
      </c>
      <c r="AB60" s="333">
        <v>1493872811</v>
      </c>
      <c r="AC60" s="337">
        <v>97.540212797833604</v>
      </c>
      <c r="AD60" s="336">
        <v>1779165366.675</v>
      </c>
      <c r="AE60" s="333">
        <v>1779165366.675</v>
      </c>
      <c r="AF60" s="337">
        <v>100</v>
      </c>
      <c r="AG60" s="336">
        <v>2057305682</v>
      </c>
      <c r="AH60" s="333">
        <v>0</v>
      </c>
      <c r="AI60" s="337">
        <v>0</v>
      </c>
      <c r="AJ60" s="336">
        <v>0</v>
      </c>
      <c r="AK60" s="333">
        <v>0</v>
      </c>
      <c r="AL60" s="337">
        <v>0</v>
      </c>
      <c r="AM60" s="336">
        <v>0</v>
      </c>
      <c r="AN60" s="333">
        <v>0</v>
      </c>
      <c r="AO60" s="337">
        <v>0</v>
      </c>
      <c r="AP60" s="336">
        <v>0</v>
      </c>
      <c r="AQ60" s="333">
        <v>0</v>
      </c>
      <c r="AR60" s="337">
        <v>0</v>
      </c>
      <c r="AS60" s="336">
        <v>0</v>
      </c>
      <c r="AT60" s="333">
        <v>0</v>
      </c>
      <c r="AU60" s="337">
        <v>0</v>
      </c>
      <c r="AV60" s="336">
        <v>0</v>
      </c>
      <c r="AW60" s="333">
        <v>0</v>
      </c>
      <c r="AX60" s="337">
        <v>0</v>
      </c>
      <c r="AY60" s="336">
        <v>0</v>
      </c>
      <c r="AZ60" s="333">
        <v>0</v>
      </c>
      <c r="BA60" s="337">
        <v>0</v>
      </c>
      <c r="BB60" s="336">
        <v>0</v>
      </c>
      <c r="BC60" s="333">
        <v>0</v>
      </c>
      <c r="BD60" s="337">
        <v>0</v>
      </c>
      <c r="BE60" s="336">
        <v>0</v>
      </c>
      <c r="BF60" s="333">
        <v>0</v>
      </c>
      <c r="BG60" s="337">
        <v>0</v>
      </c>
    </row>
    <row r="61" spans="1:59" ht="14.1" customHeight="1" x14ac:dyDescent="0.2">
      <c r="A61" s="272" t="s">
        <v>348</v>
      </c>
      <c r="B61" s="354" t="s">
        <v>328</v>
      </c>
      <c r="C61" s="336">
        <v>470666019</v>
      </c>
      <c r="D61" s="333">
        <v>466795246</v>
      </c>
      <c r="E61" s="337">
        <v>99.177596672854335</v>
      </c>
      <c r="F61" s="336">
        <v>570970440</v>
      </c>
      <c r="G61" s="333">
        <v>567100956</v>
      </c>
      <c r="H61" s="337">
        <v>99.322296965145867</v>
      </c>
      <c r="I61" s="336">
        <v>699780741</v>
      </c>
      <c r="J61" s="333">
        <v>660697110</v>
      </c>
      <c r="K61" s="337">
        <v>94.414874730026327</v>
      </c>
      <c r="L61" s="336">
        <v>840312809</v>
      </c>
      <c r="M61" s="333">
        <v>792418220</v>
      </c>
      <c r="N61" s="337">
        <v>94.300385703153083</v>
      </c>
      <c r="O61" s="336">
        <v>577381890</v>
      </c>
      <c r="P61" s="333">
        <v>559247745</v>
      </c>
      <c r="Q61" s="337">
        <v>96.859245966304897</v>
      </c>
      <c r="R61" s="336">
        <v>951734979</v>
      </c>
      <c r="S61" s="333">
        <v>868520307</v>
      </c>
      <c r="T61" s="337">
        <v>91.256528987992567</v>
      </c>
      <c r="U61" s="336">
        <v>829718849</v>
      </c>
      <c r="V61" s="333">
        <v>782454732</v>
      </c>
      <c r="W61" s="337">
        <v>94.303598495205449</v>
      </c>
      <c r="X61" s="336">
        <v>778081336</v>
      </c>
      <c r="Y61" s="333">
        <v>744045020</v>
      </c>
      <c r="Z61" s="337">
        <v>95.625609505687976</v>
      </c>
      <c r="AA61" s="336">
        <v>930132871</v>
      </c>
      <c r="AB61" s="333">
        <v>905854968</v>
      </c>
      <c r="AC61" s="337">
        <v>97.389845713774363</v>
      </c>
      <c r="AD61" s="336">
        <v>1458252837.5639999</v>
      </c>
      <c r="AE61" s="333">
        <v>1367957434.3279998</v>
      </c>
      <c r="AF61" s="337">
        <v>93.80797342477058</v>
      </c>
      <c r="AG61" s="336">
        <v>942245188</v>
      </c>
      <c r="AH61" s="333">
        <v>865740428</v>
      </c>
      <c r="AI61" s="337">
        <v>91.8805889407206</v>
      </c>
      <c r="AJ61" s="336">
        <v>940301943</v>
      </c>
      <c r="AK61" s="333">
        <v>865740428</v>
      </c>
      <c r="AL61" s="337">
        <v>92.070471027411244</v>
      </c>
      <c r="AM61" s="336">
        <v>940301943</v>
      </c>
      <c r="AN61" s="333">
        <v>865740428</v>
      </c>
      <c r="AO61" s="337">
        <v>92.070471027411244</v>
      </c>
      <c r="AP61" s="336">
        <v>1242359793</v>
      </c>
      <c r="AQ61" s="333">
        <v>1087348228</v>
      </c>
      <c r="AR61" s="337">
        <v>87.522812161710064</v>
      </c>
      <c r="AS61" s="336">
        <v>1421373022</v>
      </c>
      <c r="AT61" s="333">
        <v>1127572544</v>
      </c>
      <c r="AU61" s="337">
        <v>79.329811847237934</v>
      </c>
      <c r="AV61" s="336">
        <v>1657127855.227</v>
      </c>
      <c r="AW61" s="333">
        <v>1448539645.5710001</v>
      </c>
      <c r="AX61" s="337">
        <v>87.412666500170161</v>
      </c>
      <c r="AY61" s="336">
        <v>2008606696.0533514</v>
      </c>
      <c r="AZ61" s="333">
        <v>1773334758.6789999</v>
      </c>
      <c r="BA61" s="337">
        <v>88.286809068364164</v>
      </c>
      <c r="BB61" s="336">
        <v>0</v>
      </c>
      <c r="BC61" s="333">
        <v>0</v>
      </c>
      <c r="BD61" s="337">
        <v>0</v>
      </c>
      <c r="BE61" s="336">
        <v>0</v>
      </c>
      <c r="BF61" s="333">
        <v>0</v>
      </c>
      <c r="BG61" s="337">
        <v>0</v>
      </c>
    </row>
    <row r="62" spans="1:59" ht="14.1" customHeight="1" x14ac:dyDescent="0.2">
      <c r="A62" s="272" t="s">
        <v>393</v>
      </c>
      <c r="B62" s="354" t="s">
        <v>534</v>
      </c>
      <c r="C62" s="336">
        <v>0</v>
      </c>
      <c r="D62" s="333">
        <v>0</v>
      </c>
      <c r="E62" s="337">
        <v>0</v>
      </c>
      <c r="F62" s="336">
        <v>0</v>
      </c>
      <c r="G62" s="333">
        <v>0</v>
      </c>
      <c r="H62" s="337">
        <v>0</v>
      </c>
      <c r="I62" s="336">
        <v>0</v>
      </c>
      <c r="J62" s="333">
        <v>0</v>
      </c>
      <c r="K62" s="337">
        <v>0</v>
      </c>
      <c r="L62" s="336">
        <v>0</v>
      </c>
      <c r="M62" s="333">
        <v>0</v>
      </c>
      <c r="N62" s="337">
        <v>0</v>
      </c>
      <c r="O62" s="336">
        <v>0</v>
      </c>
      <c r="P62" s="333">
        <v>0</v>
      </c>
      <c r="Q62" s="337">
        <v>0</v>
      </c>
      <c r="R62" s="336">
        <v>0</v>
      </c>
      <c r="S62" s="333">
        <v>0</v>
      </c>
      <c r="T62" s="337">
        <v>0</v>
      </c>
      <c r="U62" s="336">
        <v>226314358</v>
      </c>
      <c r="V62" s="333">
        <v>205317872</v>
      </c>
      <c r="W62" s="337">
        <v>90.722424248487144</v>
      </c>
      <c r="X62" s="336">
        <v>499140898</v>
      </c>
      <c r="Y62" s="333">
        <v>308140997</v>
      </c>
      <c r="Z62" s="337">
        <v>61.734271472180588</v>
      </c>
      <c r="AA62" s="336">
        <v>579096479</v>
      </c>
      <c r="AB62" s="333">
        <v>414454129</v>
      </c>
      <c r="AC62" s="337">
        <v>71.569098419608935</v>
      </c>
      <c r="AD62" s="336">
        <v>416335939.79499996</v>
      </c>
      <c r="AE62" s="333">
        <v>351394530.648</v>
      </c>
      <c r="AF62" s="337">
        <v>84.401680724710786</v>
      </c>
      <c r="AG62" s="336">
        <v>524743196</v>
      </c>
      <c r="AH62" s="333">
        <v>533944</v>
      </c>
      <c r="AI62" s="337">
        <v>0.10175339176765619</v>
      </c>
      <c r="AJ62" s="336">
        <v>329167</v>
      </c>
      <c r="AK62" s="333">
        <v>533944</v>
      </c>
      <c r="AL62" s="337">
        <v>162.21067117906716</v>
      </c>
      <c r="AM62" s="336">
        <v>329167</v>
      </c>
      <c r="AN62" s="333">
        <v>329167</v>
      </c>
      <c r="AO62" s="337">
        <v>100</v>
      </c>
      <c r="AP62" s="336">
        <v>0</v>
      </c>
      <c r="AQ62" s="333">
        <v>0</v>
      </c>
      <c r="AR62" s="337">
        <v>0</v>
      </c>
      <c r="AS62" s="336">
        <v>49000</v>
      </c>
      <c r="AT62" s="333">
        <v>49000</v>
      </c>
      <c r="AU62" s="337">
        <v>100</v>
      </c>
      <c r="AV62" s="336">
        <v>0</v>
      </c>
      <c r="AW62" s="333">
        <v>0</v>
      </c>
      <c r="AX62" s="337">
        <v>0</v>
      </c>
      <c r="AY62" s="336">
        <v>0</v>
      </c>
      <c r="AZ62" s="333">
        <v>0</v>
      </c>
      <c r="BA62" s="337">
        <v>0</v>
      </c>
      <c r="BB62" s="336">
        <v>0</v>
      </c>
      <c r="BC62" s="333">
        <v>0</v>
      </c>
      <c r="BD62" s="337">
        <v>0</v>
      </c>
      <c r="BE62" s="336">
        <v>0</v>
      </c>
      <c r="BF62" s="333">
        <v>0</v>
      </c>
      <c r="BG62" s="337">
        <v>0</v>
      </c>
    </row>
    <row r="63" spans="1:59" ht="14.1" customHeight="1" x14ac:dyDescent="0.2">
      <c r="A63" s="272" t="s">
        <v>372</v>
      </c>
      <c r="B63" s="354" t="s">
        <v>535</v>
      </c>
      <c r="C63" s="336">
        <v>0</v>
      </c>
      <c r="D63" s="333">
        <v>0</v>
      </c>
      <c r="E63" s="337">
        <v>0</v>
      </c>
      <c r="F63" s="336">
        <v>0</v>
      </c>
      <c r="G63" s="333">
        <v>0</v>
      </c>
      <c r="H63" s="337">
        <v>0</v>
      </c>
      <c r="I63" s="336">
        <v>0</v>
      </c>
      <c r="J63" s="333">
        <v>0</v>
      </c>
      <c r="K63" s="337">
        <v>0</v>
      </c>
      <c r="L63" s="336">
        <v>0</v>
      </c>
      <c r="M63" s="333">
        <v>0</v>
      </c>
      <c r="N63" s="337">
        <v>0</v>
      </c>
      <c r="O63" s="336">
        <v>0</v>
      </c>
      <c r="P63" s="333">
        <v>0</v>
      </c>
      <c r="Q63" s="337">
        <v>0</v>
      </c>
      <c r="R63" s="336">
        <v>138000</v>
      </c>
      <c r="S63" s="333">
        <v>138000</v>
      </c>
      <c r="T63" s="337">
        <v>100</v>
      </c>
      <c r="U63" s="336">
        <v>0</v>
      </c>
      <c r="V63" s="333">
        <v>0</v>
      </c>
      <c r="W63" s="337">
        <v>0</v>
      </c>
      <c r="X63" s="336">
        <v>0</v>
      </c>
      <c r="Y63" s="333">
        <v>0</v>
      </c>
      <c r="Z63" s="337">
        <v>0</v>
      </c>
      <c r="AA63" s="336">
        <v>0</v>
      </c>
      <c r="AB63" s="333">
        <v>0</v>
      </c>
      <c r="AC63" s="337">
        <v>0</v>
      </c>
      <c r="AD63" s="336">
        <v>0</v>
      </c>
      <c r="AE63" s="333">
        <v>0</v>
      </c>
      <c r="AF63" s="337">
        <v>0</v>
      </c>
      <c r="AG63" s="336">
        <v>0</v>
      </c>
      <c r="AH63" s="333">
        <v>0</v>
      </c>
      <c r="AI63" s="337">
        <v>0</v>
      </c>
      <c r="AJ63" s="336">
        <v>0</v>
      </c>
      <c r="AK63" s="333">
        <v>0</v>
      </c>
      <c r="AL63" s="337">
        <v>0</v>
      </c>
      <c r="AM63" s="336">
        <v>0</v>
      </c>
      <c r="AN63" s="333">
        <v>0</v>
      </c>
      <c r="AO63" s="337">
        <v>0</v>
      </c>
      <c r="AP63" s="336">
        <v>1008244866</v>
      </c>
      <c r="AQ63" s="333">
        <v>1000145353</v>
      </c>
      <c r="AR63" s="337">
        <v>99.19667203145471</v>
      </c>
      <c r="AS63" s="336">
        <v>0</v>
      </c>
      <c r="AT63" s="333">
        <v>0</v>
      </c>
      <c r="AU63" s="337">
        <v>0</v>
      </c>
      <c r="AV63" s="336">
        <v>0</v>
      </c>
      <c r="AW63" s="333">
        <v>0</v>
      </c>
      <c r="AX63" s="337">
        <v>0</v>
      </c>
      <c r="AY63" s="336">
        <v>0</v>
      </c>
      <c r="AZ63" s="333">
        <v>0</v>
      </c>
      <c r="BA63" s="337">
        <v>0</v>
      </c>
      <c r="BB63" s="336">
        <v>0</v>
      </c>
      <c r="BC63" s="333">
        <v>0</v>
      </c>
      <c r="BD63" s="337">
        <v>0</v>
      </c>
      <c r="BE63" s="336">
        <v>0</v>
      </c>
      <c r="BF63" s="333">
        <v>0</v>
      </c>
      <c r="BG63" s="337">
        <v>0</v>
      </c>
    </row>
    <row r="64" spans="1:59" ht="14.1" customHeight="1" x14ac:dyDescent="0.2">
      <c r="A64" s="272" t="s">
        <v>349</v>
      </c>
      <c r="B64" s="354" t="s">
        <v>531</v>
      </c>
      <c r="C64" s="336">
        <v>105970618</v>
      </c>
      <c r="D64" s="333">
        <v>58996104</v>
      </c>
      <c r="E64" s="337">
        <v>55.672133571968033</v>
      </c>
      <c r="F64" s="336">
        <v>181990123</v>
      </c>
      <c r="G64" s="333">
        <v>104349003</v>
      </c>
      <c r="H64" s="337">
        <v>57.337728707398043</v>
      </c>
      <c r="I64" s="336">
        <v>106342813</v>
      </c>
      <c r="J64" s="333">
        <v>55903645</v>
      </c>
      <c r="K64" s="337">
        <v>52.56927423952947</v>
      </c>
      <c r="L64" s="336">
        <v>31121489</v>
      </c>
      <c r="M64" s="333">
        <v>23698685</v>
      </c>
      <c r="N64" s="337">
        <v>76.148943259109487</v>
      </c>
      <c r="O64" s="336">
        <v>75082772</v>
      </c>
      <c r="P64" s="333">
        <v>38207258</v>
      </c>
      <c r="Q64" s="337">
        <v>50.886850581382369</v>
      </c>
      <c r="R64" s="336">
        <v>86907052</v>
      </c>
      <c r="S64" s="333">
        <v>56959277</v>
      </c>
      <c r="T64" s="337">
        <v>65.540454645728857</v>
      </c>
      <c r="U64" s="336">
        <v>88457787</v>
      </c>
      <c r="V64" s="333">
        <v>52797067</v>
      </c>
      <c r="W64" s="337">
        <v>59.686172117328681</v>
      </c>
      <c r="X64" s="336">
        <v>121950500</v>
      </c>
      <c r="Y64" s="333">
        <v>83215962</v>
      </c>
      <c r="Z64" s="337">
        <v>68.237491441199509</v>
      </c>
      <c r="AA64" s="336">
        <v>266378221</v>
      </c>
      <c r="AB64" s="333">
        <v>199938451</v>
      </c>
      <c r="AC64" s="337">
        <v>75.05810732176937</v>
      </c>
      <c r="AD64" s="336">
        <v>292953869.60100001</v>
      </c>
      <c r="AE64" s="333">
        <v>167204468.544</v>
      </c>
      <c r="AF64" s="337">
        <v>57.075357554324391</v>
      </c>
      <c r="AG64" s="336">
        <v>259317974</v>
      </c>
      <c r="AH64" s="333">
        <v>103118183</v>
      </c>
      <c r="AI64" s="337">
        <v>39.765150640888471</v>
      </c>
      <c r="AJ64" s="336">
        <v>259317974</v>
      </c>
      <c r="AK64" s="333">
        <v>103118183</v>
      </c>
      <c r="AL64" s="337">
        <v>39.765150640888471</v>
      </c>
      <c r="AM64" s="336">
        <v>259317974</v>
      </c>
      <c r="AN64" s="333">
        <v>103118183</v>
      </c>
      <c r="AO64" s="337">
        <v>39.765150640888471</v>
      </c>
      <c r="AP64" s="336">
        <v>385002555</v>
      </c>
      <c r="AQ64" s="333">
        <v>170023137</v>
      </c>
      <c r="AR64" s="337">
        <v>44.161560694058252</v>
      </c>
      <c r="AS64" s="336">
        <v>291215481</v>
      </c>
      <c r="AT64" s="333">
        <v>109448402</v>
      </c>
      <c r="AU64" s="337">
        <v>37.583304851846115</v>
      </c>
      <c r="AV64" s="336">
        <v>253325564.53600001</v>
      </c>
      <c r="AW64" s="333">
        <v>86885416.369000003</v>
      </c>
      <c r="AX64" s="337">
        <v>34.297926673189252</v>
      </c>
      <c r="AY64" s="336">
        <v>243823849.134</v>
      </c>
      <c r="AZ64" s="333">
        <v>165620095.44999999</v>
      </c>
      <c r="BA64" s="337">
        <v>67.926126192429592</v>
      </c>
      <c r="BB64" s="336">
        <v>409966968.69599998</v>
      </c>
      <c r="BC64" s="333">
        <v>242268641.78799999</v>
      </c>
      <c r="BD64" s="337">
        <v>59.094673543723417</v>
      </c>
      <c r="BE64" s="336">
        <v>708437903.58399999</v>
      </c>
      <c r="BF64" s="333">
        <v>354446861.37599999</v>
      </c>
      <c r="BG64" s="337">
        <v>50.032170721364146</v>
      </c>
    </row>
    <row r="65" spans="1:59" ht="14.1" customHeight="1" x14ac:dyDescent="0.2">
      <c r="A65" s="272" t="s">
        <v>350</v>
      </c>
      <c r="B65" s="354" t="s">
        <v>256</v>
      </c>
      <c r="C65" s="336">
        <v>0</v>
      </c>
      <c r="D65" s="333">
        <v>0</v>
      </c>
      <c r="E65" s="337">
        <v>0</v>
      </c>
      <c r="F65" s="336">
        <v>350996266</v>
      </c>
      <c r="G65" s="333">
        <v>344786221</v>
      </c>
      <c r="H65" s="337">
        <v>98.23073758853036</v>
      </c>
      <c r="I65" s="336">
        <v>368487653</v>
      </c>
      <c r="J65" s="333">
        <v>348886965</v>
      </c>
      <c r="K65" s="337">
        <v>94.680774826395606</v>
      </c>
      <c r="L65" s="336">
        <v>513129494</v>
      </c>
      <c r="M65" s="333">
        <v>510396916</v>
      </c>
      <c r="N65" s="337">
        <v>99.467468147523789</v>
      </c>
      <c r="O65" s="336">
        <v>492354987</v>
      </c>
      <c r="P65" s="333">
        <v>450285015</v>
      </c>
      <c r="Q65" s="337">
        <v>91.455357798579584</v>
      </c>
      <c r="R65" s="336">
        <v>524441431</v>
      </c>
      <c r="S65" s="333">
        <v>496638451</v>
      </c>
      <c r="T65" s="337">
        <v>94.698553860059164</v>
      </c>
      <c r="U65" s="336">
        <v>523667574</v>
      </c>
      <c r="V65" s="333">
        <v>506827447</v>
      </c>
      <c r="W65" s="337">
        <v>96.784195196321249</v>
      </c>
      <c r="X65" s="336">
        <v>669224912</v>
      </c>
      <c r="Y65" s="333">
        <v>665255436</v>
      </c>
      <c r="Z65" s="337">
        <v>99.40685471672937</v>
      </c>
      <c r="AA65" s="336">
        <v>552537477</v>
      </c>
      <c r="AB65" s="333">
        <v>549385861</v>
      </c>
      <c r="AC65" s="337">
        <v>99.429610455183663</v>
      </c>
      <c r="AD65" s="336">
        <v>812538522.89199996</v>
      </c>
      <c r="AE65" s="333">
        <v>808829401.83399999</v>
      </c>
      <c r="AF65" s="337">
        <v>99.543514436115785</v>
      </c>
      <c r="AG65" s="336">
        <v>905683759</v>
      </c>
      <c r="AH65" s="333">
        <v>898210668</v>
      </c>
      <c r="AI65" s="337">
        <v>99.174867504718051</v>
      </c>
      <c r="AJ65" s="336">
        <v>905683759</v>
      </c>
      <c r="AK65" s="333">
        <v>898210668</v>
      </c>
      <c r="AL65" s="337">
        <v>99.174867504718051</v>
      </c>
      <c r="AM65" s="336">
        <v>905683759</v>
      </c>
      <c r="AN65" s="333">
        <v>898210668</v>
      </c>
      <c r="AO65" s="337">
        <v>99.174867504718051</v>
      </c>
      <c r="AP65" s="336">
        <v>0</v>
      </c>
      <c r="AQ65" s="333">
        <v>0</v>
      </c>
      <c r="AR65" s="337">
        <v>0</v>
      </c>
      <c r="AS65" s="336">
        <v>842842308</v>
      </c>
      <c r="AT65" s="333">
        <v>835657820</v>
      </c>
      <c r="AU65" s="337">
        <v>99.147588115616998</v>
      </c>
      <c r="AV65" s="336">
        <v>811272667.52499998</v>
      </c>
      <c r="AW65" s="333">
        <v>786989014.42499995</v>
      </c>
      <c r="AX65" s="337">
        <v>97.00672115898054</v>
      </c>
      <c r="AY65" s="336">
        <v>673846340.74100006</v>
      </c>
      <c r="AZ65" s="333">
        <v>667696701.95299995</v>
      </c>
      <c r="BA65" s="337">
        <v>99.087382624763137</v>
      </c>
      <c r="BB65" s="336">
        <v>982561333.34499991</v>
      </c>
      <c r="BC65" s="333">
        <v>981570840.31800008</v>
      </c>
      <c r="BD65" s="337">
        <v>99.899192753328919</v>
      </c>
      <c r="BE65" s="336">
        <v>1054532726.721</v>
      </c>
      <c r="BF65" s="333">
        <v>1040832041.3069999</v>
      </c>
      <c r="BG65" s="337">
        <v>98.70078139190602</v>
      </c>
    </row>
    <row r="66" spans="1:59" ht="14.1" customHeight="1" x14ac:dyDescent="0.2">
      <c r="A66" s="272" t="s">
        <v>374</v>
      </c>
      <c r="B66" s="354" t="s">
        <v>371</v>
      </c>
      <c r="C66" s="336">
        <v>0</v>
      </c>
      <c r="D66" s="333">
        <v>0</v>
      </c>
      <c r="E66" s="337">
        <v>0</v>
      </c>
      <c r="F66" s="336">
        <v>0</v>
      </c>
      <c r="G66" s="333">
        <v>0</v>
      </c>
      <c r="H66" s="337">
        <v>0</v>
      </c>
      <c r="I66" s="336">
        <v>0</v>
      </c>
      <c r="J66" s="333">
        <v>0</v>
      </c>
      <c r="K66" s="337">
        <v>0</v>
      </c>
      <c r="L66" s="336">
        <v>0</v>
      </c>
      <c r="M66" s="333">
        <v>0</v>
      </c>
      <c r="N66" s="337">
        <v>0</v>
      </c>
      <c r="O66" s="336">
        <v>0</v>
      </c>
      <c r="P66" s="333">
        <v>0</v>
      </c>
      <c r="Q66" s="337">
        <v>0</v>
      </c>
      <c r="R66" s="336">
        <v>185333687</v>
      </c>
      <c r="S66" s="333">
        <v>184148800</v>
      </c>
      <c r="T66" s="337">
        <v>99.360673702023746</v>
      </c>
      <c r="U66" s="336">
        <v>734761333</v>
      </c>
      <c r="V66" s="333">
        <v>676712908</v>
      </c>
      <c r="W66" s="337">
        <v>92.099689736939382</v>
      </c>
      <c r="X66" s="336">
        <v>1317706137</v>
      </c>
      <c r="Y66" s="333">
        <v>1092412692</v>
      </c>
      <c r="Z66" s="337">
        <v>82.902603344253833</v>
      </c>
      <c r="AA66" s="336">
        <v>1514828367</v>
      </c>
      <c r="AB66" s="333">
        <v>1443790754</v>
      </c>
      <c r="AC66" s="337">
        <v>95.310517379557353</v>
      </c>
      <c r="AD66" s="336">
        <v>1025012176.973</v>
      </c>
      <c r="AE66" s="333">
        <v>1008588163.814</v>
      </c>
      <c r="AF66" s="337">
        <v>98.397676288343973</v>
      </c>
      <c r="AG66" s="336">
        <v>1314726857</v>
      </c>
      <c r="AH66" s="333">
        <v>1074157594</v>
      </c>
      <c r="AI66" s="337">
        <v>81.701958720996899</v>
      </c>
      <c r="AJ66" s="336">
        <v>1314726857</v>
      </c>
      <c r="AK66" s="333">
        <v>1074157594</v>
      </c>
      <c r="AL66" s="337">
        <v>81.701958720996899</v>
      </c>
      <c r="AM66" s="336">
        <v>1314726857</v>
      </c>
      <c r="AN66" s="333">
        <v>1074157594</v>
      </c>
      <c r="AO66" s="337">
        <v>81.701958720996899</v>
      </c>
      <c r="AP66" s="336">
        <v>1146246812</v>
      </c>
      <c r="AQ66" s="333">
        <v>1123015564</v>
      </c>
      <c r="AR66" s="337">
        <v>97.973276980420508</v>
      </c>
      <c r="AS66" s="336">
        <v>908576389</v>
      </c>
      <c r="AT66" s="333">
        <v>878618667</v>
      </c>
      <c r="AU66" s="337">
        <v>96.70278444798987</v>
      </c>
      <c r="AV66" s="336">
        <v>0</v>
      </c>
      <c r="AW66" s="333">
        <v>0</v>
      </c>
      <c r="AX66" s="337">
        <v>0</v>
      </c>
      <c r="AY66" s="336">
        <v>0</v>
      </c>
      <c r="AZ66" s="333">
        <v>0</v>
      </c>
      <c r="BA66" s="337">
        <v>0</v>
      </c>
      <c r="BB66" s="336">
        <v>0</v>
      </c>
      <c r="BC66" s="333">
        <v>0</v>
      </c>
      <c r="BD66" s="337">
        <v>0</v>
      </c>
      <c r="BE66" s="336">
        <v>0</v>
      </c>
      <c r="BF66" s="333">
        <v>0</v>
      </c>
      <c r="BG66" s="337">
        <v>0</v>
      </c>
    </row>
    <row r="67" spans="1:59" ht="14.1" customHeight="1" x14ac:dyDescent="0.2">
      <c r="A67" s="272" t="s">
        <v>475</v>
      </c>
      <c r="B67" s="354" t="s">
        <v>526</v>
      </c>
      <c r="C67" s="336">
        <v>0</v>
      </c>
      <c r="D67" s="333">
        <v>0</v>
      </c>
      <c r="E67" s="337">
        <v>0</v>
      </c>
      <c r="F67" s="336">
        <v>0</v>
      </c>
      <c r="G67" s="333">
        <v>0</v>
      </c>
      <c r="H67" s="337">
        <v>0</v>
      </c>
      <c r="I67" s="336">
        <v>0</v>
      </c>
      <c r="J67" s="333">
        <v>0</v>
      </c>
      <c r="K67" s="337">
        <v>0</v>
      </c>
      <c r="L67" s="336">
        <v>0</v>
      </c>
      <c r="M67" s="333">
        <v>0</v>
      </c>
      <c r="N67" s="337">
        <v>0</v>
      </c>
      <c r="O67" s="336">
        <v>0</v>
      </c>
      <c r="P67" s="333">
        <v>0</v>
      </c>
      <c r="Q67" s="337">
        <v>0</v>
      </c>
      <c r="R67" s="336">
        <v>0</v>
      </c>
      <c r="S67" s="333">
        <v>0</v>
      </c>
      <c r="T67" s="337">
        <v>0</v>
      </c>
      <c r="U67" s="336">
        <v>0</v>
      </c>
      <c r="V67" s="333">
        <v>0</v>
      </c>
      <c r="W67" s="337">
        <v>0</v>
      </c>
      <c r="X67" s="336">
        <v>0</v>
      </c>
      <c r="Y67" s="333">
        <v>0</v>
      </c>
      <c r="Z67" s="337">
        <v>0</v>
      </c>
      <c r="AA67" s="336">
        <v>0</v>
      </c>
      <c r="AB67" s="333">
        <v>0</v>
      </c>
      <c r="AC67" s="337">
        <v>0</v>
      </c>
      <c r="AD67" s="336">
        <v>0</v>
      </c>
      <c r="AE67" s="333">
        <v>0</v>
      </c>
      <c r="AF67" s="337">
        <v>0</v>
      </c>
      <c r="AG67" s="336">
        <v>0</v>
      </c>
      <c r="AH67" s="333">
        <v>0</v>
      </c>
      <c r="AI67" s="337">
        <v>0</v>
      </c>
      <c r="AJ67" s="336">
        <v>0</v>
      </c>
      <c r="AK67" s="333">
        <v>0</v>
      </c>
      <c r="AL67" s="337">
        <v>0</v>
      </c>
      <c r="AM67" s="336">
        <v>0</v>
      </c>
      <c r="AN67" s="333">
        <v>0</v>
      </c>
      <c r="AO67" s="337">
        <v>0</v>
      </c>
      <c r="AP67" s="336">
        <v>0</v>
      </c>
      <c r="AQ67" s="333">
        <v>0</v>
      </c>
      <c r="AR67" s="337">
        <v>0</v>
      </c>
      <c r="AS67" s="336">
        <v>334003</v>
      </c>
      <c r="AT67" s="333">
        <v>334001</v>
      </c>
      <c r="AU67" s="337">
        <v>99.999401202983208</v>
      </c>
      <c r="AV67" s="336">
        <v>0</v>
      </c>
      <c r="AW67" s="333">
        <v>0</v>
      </c>
      <c r="AX67" s="337">
        <v>0</v>
      </c>
      <c r="AY67" s="336">
        <v>0</v>
      </c>
      <c r="AZ67" s="333">
        <v>0</v>
      </c>
      <c r="BA67" s="337">
        <v>0</v>
      </c>
      <c r="BB67" s="336">
        <v>0</v>
      </c>
      <c r="BC67" s="333">
        <v>0</v>
      </c>
      <c r="BD67" s="337">
        <v>0</v>
      </c>
      <c r="BE67" s="336">
        <v>7956000</v>
      </c>
      <c r="BF67" s="333">
        <v>7066702.2850000001</v>
      </c>
      <c r="BG67" s="337">
        <v>88.822301219205642</v>
      </c>
    </row>
    <row r="68" spans="1:59" ht="14.1" customHeight="1" x14ac:dyDescent="0.2">
      <c r="A68" s="272" t="s">
        <v>484</v>
      </c>
      <c r="B68" s="354" t="s">
        <v>542</v>
      </c>
      <c r="C68" s="336">
        <v>0</v>
      </c>
      <c r="D68" s="333">
        <v>0</v>
      </c>
      <c r="E68" s="337">
        <v>0</v>
      </c>
      <c r="F68" s="336">
        <v>0</v>
      </c>
      <c r="G68" s="333">
        <v>0</v>
      </c>
      <c r="H68" s="337">
        <v>0</v>
      </c>
      <c r="I68" s="336">
        <v>0</v>
      </c>
      <c r="J68" s="333">
        <v>0</v>
      </c>
      <c r="K68" s="337">
        <v>0</v>
      </c>
      <c r="L68" s="336">
        <v>0</v>
      </c>
      <c r="M68" s="333">
        <v>0</v>
      </c>
      <c r="N68" s="337">
        <v>0</v>
      </c>
      <c r="O68" s="336">
        <v>0</v>
      </c>
      <c r="P68" s="333">
        <v>0</v>
      </c>
      <c r="Q68" s="337">
        <v>0</v>
      </c>
      <c r="R68" s="336">
        <v>0</v>
      </c>
      <c r="S68" s="333">
        <v>0</v>
      </c>
      <c r="T68" s="337">
        <v>0</v>
      </c>
      <c r="U68" s="336">
        <v>0</v>
      </c>
      <c r="V68" s="333">
        <v>0</v>
      </c>
      <c r="W68" s="337">
        <v>0</v>
      </c>
      <c r="X68" s="336">
        <v>0</v>
      </c>
      <c r="Y68" s="333">
        <v>0</v>
      </c>
      <c r="Z68" s="337">
        <v>0</v>
      </c>
      <c r="AA68" s="336">
        <v>0</v>
      </c>
      <c r="AB68" s="333">
        <v>0</v>
      </c>
      <c r="AC68" s="337">
        <v>0</v>
      </c>
      <c r="AD68" s="336">
        <v>0</v>
      </c>
      <c r="AE68" s="333">
        <v>0</v>
      </c>
      <c r="AF68" s="337">
        <v>0</v>
      </c>
      <c r="AG68" s="336">
        <v>0</v>
      </c>
      <c r="AH68" s="333">
        <v>0</v>
      </c>
      <c r="AI68" s="337">
        <v>0</v>
      </c>
      <c r="AJ68" s="336">
        <v>0</v>
      </c>
      <c r="AK68" s="333">
        <v>0</v>
      </c>
      <c r="AL68" s="337">
        <v>0</v>
      </c>
      <c r="AM68" s="336">
        <v>0</v>
      </c>
      <c r="AN68" s="333">
        <v>0</v>
      </c>
      <c r="AO68" s="337">
        <v>0</v>
      </c>
      <c r="AP68" s="336">
        <v>0</v>
      </c>
      <c r="AQ68" s="333">
        <v>0</v>
      </c>
      <c r="AR68" s="337">
        <v>0</v>
      </c>
      <c r="AS68" s="336">
        <v>0</v>
      </c>
      <c r="AT68" s="333">
        <v>0</v>
      </c>
      <c r="AU68" s="337">
        <v>0</v>
      </c>
      <c r="AV68" s="336">
        <v>334000</v>
      </c>
      <c r="AW68" s="333">
        <v>334000</v>
      </c>
      <c r="AX68" s="337">
        <v>0</v>
      </c>
      <c r="AY68" s="336">
        <v>6249090</v>
      </c>
      <c r="AZ68" s="333">
        <v>6249089.6349999998</v>
      </c>
      <c r="BA68" s="337">
        <v>0</v>
      </c>
      <c r="BB68" s="336">
        <v>0</v>
      </c>
      <c r="BC68" s="333">
        <v>0</v>
      </c>
      <c r="BD68" s="337">
        <v>0</v>
      </c>
      <c r="BE68" s="336">
        <v>0</v>
      </c>
      <c r="BF68" s="333">
        <v>0</v>
      </c>
      <c r="BG68" s="337">
        <v>0</v>
      </c>
    </row>
    <row r="69" spans="1:59" ht="14.1" customHeight="1" thickBot="1" x14ac:dyDescent="0.25">
      <c r="A69" s="316" t="s">
        <v>351</v>
      </c>
      <c r="B69" s="353" t="s">
        <v>536</v>
      </c>
      <c r="C69" s="334">
        <v>0</v>
      </c>
      <c r="D69" s="332">
        <v>0</v>
      </c>
      <c r="E69" s="335">
        <v>0</v>
      </c>
      <c r="F69" s="334">
        <v>39404</v>
      </c>
      <c r="G69" s="332">
        <v>167428664</v>
      </c>
      <c r="H69" s="335">
        <v>424902.71038473246</v>
      </c>
      <c r="I69" s="334">
        <v>1180116</v>
      </c>
      <c r="J69" s="332">
        <v>0</v>
      </c>
      <c r="K69" s="335">
        <v>0</v>
      </c>
      <c r="L69" s="334">
        <v>2169248</v>
      </c>
      <c r="M69" s="332">
        <v>0</v>
      </c>
      <c r="N69" s="335">
        <v>0</v>
      </c>
      <c r="O69" s="334">
        <v>9453659</v>
      </c>
      <c r="P69" s="332">
        <v>0</v>
      </c>
      <c r="Q69" s="335">
        <v>0</v>
      </c>
      <c r="R69" s="334">
        <v>6989453</v>
      </c>
      <c r="S69" s="332">
        <v>0</v>
      </c>
      <c r="T69" s="335">
        <v>0</v>
      </c>
      <c r="U69" s="334">
        <v>24365291</v>
      </c>
      <c r="V69" s="332">
        <v>0</v>
      </c>
      <c r="W69" s="335">
        <v>0</v>
      </c>
      <c r="X69" s="334">
        <v>16978833</v>
      </c>
      <c r="Y69" s="332">
        <v>0</v>
      </c>
      <c r="Z69" s="335">
        <v>0</v>
      </c>
      <c r="AA69" s="334">
        <v>13778844</v>
      </c>
      <c r="AB69" s="332">
        <v>0</v>
      </c>
      <c r="AC69" s="335">
        <v>0</v>
      </c>
      <c r="AD69" s="334">
        <v>6162336.574</v>
      </c>
      <c r="AE69" s="332">
        <v>0</v>
      </c>
      <c r="AF69" s="335">
        <v>0</v>
      </c>
      <c r="AG69" s="334">
        <v>7648101</v>
      </c>
      <c r="AH69" s="332">
        <v>0</v>
      </c>
      <c r="AI69" s="335">
        <v>0</v>
      </c>
      <c r="AJ69" s="334">
        <v>7648101</v>
      </c>
      <c r="AK69" s="332">
        <v>0</v>
      </c>
      <c r="AL69" s="335">
        <v>0</v>
      </c>
      <c r="AM69" s="334">
        <v>7648101</v>
      </c>
      <c r="AN69" s="332">
        <v>0</v>
      </c>
      <c r="AO69" s="335">
        <v>0</v>
      </c>
      <c r="AP69" s="334">
        <v>11483784</v>
      </c>
      <c r="AQ69" s="332">
        <v>0</v>
      </c>
      <c r="AR69" s="335">
        <v>0</v>
      </c>
      <c r="AS69" s="334">
        <v>24418918</v>
      </c>
      <c r="AT69" s="332">
        <v>0</v>
      </c>
      <c r="AU69" s="335">
        <v>0</v>
      </c>
      <c r="AV69" s="334">
        <v>274722593.29400003</v>
      </c>
      <c r="AW69" s="332">
        <v>0</v>
      </c>
      <c r="AX69" s="335">
        <v>0</v>
      </c>
      <c r="AY69" s="334">
        <v>181542003.68399999</v>
      </c>
      <c r="AZ69" s="332">
        <v>0</v>
      </c>
      <c r="BA69" s="335">
        <v>0</v>
      </c>
      <c r="BB69" s="334">
        <v>139270454.12799999</v>
      </c>
      <c r="BC69" s="332">
        <v>0</v>
      </c>
      <c r="BD69" s="335">
        <v>0</v>
      </c>
      <c r="BE69" s="334">
        <v>670713858.61699998</v>
      </c>
      <c r="BF69" s="332">
        <v>0</v>
      </c>
      <c r="BG69" s="335">
        <v>0</v>
      </c>
    </row>
    <row r="70" spans="1:59" ht="14.1" customHeight="1" thickBot="1" x14ac:dyDescent="0.25">
      <c r="A70" s="263" t="s">
        <v>2</v>
      </c>
      <c r="B70" s="219" t="s">
        <v>249</v>
      </c>
      <c r="C70" s="212">
        <v>7720555420.8099995</v>
      </c>
      <c r="D70" s="213">
        <v>7429812993.9619999</v>
      </c>
      <c r="E70" s="214">
        <v>96.234177322730801</v>
      </c>
      <c r="F70" s="212">
        <v>7881676966</v>
      </c>
      <c r="G70" s="213">
        <v>7699779357</v>
      </c>
      <c r="H70" s="214">
        <v>97.692145849358326</v>
      </c>
      <c r="I70" s="212">
        <v>8557047362.441</v>
      </c>
      <c r="J70" s="213">
        <v>8102739737.1129999</v>
      </c>
      <c r="K70" s="214">
        <v>94.690836615886127</v>
      </c>
      <c r="L70" s="212">
        <v>10501971797</v>
      </c>
      <c r="M70" s="213">
        <v>9669797812</v>
      </c>
      <c r="N70" s="214">
        <v>92.076021521618259</v>
      </c>
      <c r="O70" s="212">
        <v>8623509924</v>
      </c>
      <c r="P70" s="213">
        <v>8074544796</v>
      </c>
      <c r="Q70" s="214">
        <v>93.63408713113229</v>
      </c>
      <c r="R70" s="212">
        <v>10864706013</v>
      </c>
      <c r="S70" s="213">
        <v>10149903758</v>
      </c>
      <c r="T70" s="214">
        <v>93.420878078571903</v>
      </c>
      <c r="U70" s="212">
        <v>14119926610</v>
      </c>
      <c r="V70" s="213">
        <v>13289718744</v>
      </c>
      <c r="W70" s="214">
        <v>94.120310332122898</v>
      </c>
      <c r="X70" s="212">
        <v>15669946321</v>
      </c>
      <c r="Y70" s="213">
        <v>14774525333</v>
      </c>
      <c r="Z70" s="214">
        <v>94.285743105577808</v>
      </c>
      <c r="AA70" s="212">
        <v>17012429544</v>
      </c>
      <c r="AB70" s="213">
        <v>15957984297</v>
      </c>
      <c r="AC70" s="214">
        <v>93.801912629393456</v>
      </c>
      <c r="AD70" s="212">
        <v>19350629193.072002</v>
      </c>
      <c r="AE70" s="213">
        <v>18159528935.870998</v>
      </c>
      <c r="AF70" s="214">
        <v>93.844643265514861</v>
      </c>
      <c r="AG70" s="212">
        <v>19440883358</v>
      </c>
      <c r="AH70" s="213">
        <v>14526781262</v>
      </c>
      <c r="AI70" s="214">
        <v>74.72284563665248</v>
      </c>
      <c r="AJ70" s="212">
        <v>15899824363</v>
      </c>
      <c r="AK70" s="213">
        <v>14526781262</v>
      </c>
      <c r="AL70" s="214">
        <v>91.36441340701117</v>
      </c>
      <c r="AM70" s="212">
        <v>15899824363</v>
      </c>
      <c r="AN70" s="213">
        <v>14526576485</v>
      </c>
      <c r="AO70" s="214">
        <v>91.36312548712398</v>
      </c>
      <c r="AP70" s="212">
        <v>16226379305</v>
      </c>
      <c r="AQ70" s="213">
        <v>14347154293</v>
      </c>
      <c r="AR70" s="214">
        <v>88.418704033247053</v>
      </c>
      <c r="AS70" s="212">
        <v>16920145422</v>
      </c>
      <c r="AT70" s="213">
        <v>14462114423</v>
      </c>
      <c r="AU70" s="214">
        <v>85.472754886586216</v>
      </c>
      <c r="AV70" s="212">
        <v>19179705534.312996</v>
      </c>
      <c r="AW70" s="213">
        <v>16478796932.133997</v>
      </c>
      <c r="AX70" s="214">
        <v>85.917882850980149</v>
      </c>
      <c r="AY70" s="212">
        <v>20386835276.672348</v>
      </c>
      <c r="AZ70" s="213">
        <v>17866310156.070736</v>
      </c>
      <c r="BA70" s="214">
        <v>87.636506174718903</v>
      </c>
      <c r="BB70" s="212">
        <v>24135047996.553997</v>
      </c>
      <c r="BC70" s="213">
        <v>20331562114.902676</v>
      </c>
      <c r="BD70" s="214">
        <v>84.240819068624248</v>
      </c>
      <c r="BE70" s="212">
        <v>21607270339.187</v>
      </c>
      <c r="BF70" s="213">
        <v>19078314315.045135</v>
      </c>
      <c r="BG70" s="214">
        <v>88.295809769384221</v>
      </c>
    </row>
    <row r="72" spans="1:59" ht="14.1" customHeight="1" x14ac:dyDescent="0.2">
      <c r="A72" s="94" t="s">
        <v>510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P72" s="168"/>
      <c r="AQ72" s="168"/>
    </row>
    <row r="73" spans="1:59" s="168" customFormat="1" ht="14.1" customHeight="1" x14ac:dyDescent="0.2">
      <c r="A73" s="94" t="s">
        <v>511</v>
      </c>
      <c r="AY73" s="408">
        <v>20386835276.672348</v>
      </c>
      <c r="AZ73" s="408">
        <v>17866310156.070736</v>
      </c>
      <c r="BA73" s="408"/>
      <c r="BB73" s="408">
        <v>24135047996.553997</v>
      </c>
      <c r="BC73" s="408">
        <v>20331562114.902676</v>
      </c>
      <c r="BD73" s="408"/>
      <c r="BE73" s="408">
        <v>21607270339.186996</v>
      </c>
      <c r="BF73" s="408">
        <v>19078314315.045135</v>
      </c>
    </row>
    <row r="74" spans="1:59" ht="14.1" customHeight="1" x14ac:dyDescent="0.2">
      <c r="AD74" s="97"/>
      <c r="AE74" s="97"/>
      <c r="AG74" s="97"/>
      <c r="AH74" s="97"/>
      <c r="AM74" s="97"/>
      <c r="AN74" s="97"/>
      <c r="AP74" s="168"/>
      <c r="AQ74" s="168"/>
      <c r="AY74" s="415">
        <v>0</v>
      </c>
      <c r="AZ74" s="415">
        <v>0</v>
      </c>
      <c r="BA74" s="409"/>
      <c r="BB74" s="416">
        <v>0</v>
      </c>
      <c r="BC74" s="416">
        <v>0</v>
      </c>
      <c r="BD74" s="409"/>
      <c r="BE74" s="416">
        <v>0</v>
      </c>
      <c r="BF74" s="416">
        <v>0</v>
      </c>
    </row>
    <row r="75" spans="1:59" ht="14.1" customHeight="1" x14ac:dyDescent="0.2">
      <c r="C75" s="168"/>
      <c r="D75" s="168"/>
      <c r="E75" s="168"/>
      <c r="F75" s="168"/>
      <c r="G75" s="168"/>
      <c r="AD75" s="97"/>
      <c r="AE75" s="97"/>
      <c r="AG75" s="97"/>
      <c r="AH75" s="97"/>
      <c r="AM75" s="97"/>
      <c r="AN75" s="97"/>
      <c r="AP75" s="168"/>
      <c r="AQ75" s="168"/>
    </row>
    <row r="76" spans="1:59" ht="14.1" customHeight="1" x14ac:dyDescent="0.2">
      <c r="A76" s="331"/>
      <c r="C76" s="168"/>
      <c r="D76" s="168"/>
      <c r="E76" s="168"/>
      <c r="F76" s="168"/>
      <c r="G76" s="168"/>
      <c r="AD76" s="97"/>
      <c r="AE76" s="97"/>
      <c r="AG76" s="97"/>
      <c r="AH76" s="97"/>
      <c r="AM76" s="97"/>
      <c r="AN76" s="97"/>
      <c r="AP76" s="168"/>
      <c r="AQ76" s="168"/>
      <c r="BB76" s="168"/>
      <c r="BC76" s="168"/>
    </row>
    <row r="77" spans="1:59" ht="14.1" customHeight="1" x14ac:dyDescent="0.2">
      <c r="A77" s="331"/>
      <c r="C77" s="168"/>
      <c r="D77" s="168"/>
      <c r="E77" s="168"/>
      <c r="F77" s="168"/>
      <c r="G77" s="168"/>
      <c r="AD77" s="97"/>
      <c r="AE77" s="97"/>
      <c r="AG77" s="97"/>
      <c r="AH77" s="97"/>
      <c r="AM77" s="97"/>
      <c r="AN77" s="97"/>
      <c r="AP77" s="168"/>
      <c r="AQ77" s="168"/>
    </row>
    <row r="78" spans="1:59" ht="14.1" customHeight="1" x14ac:dyDescent="0.2">
      <c r="A78" s="331"/>
      <c r="C78" s="168"/>
      <c r="D78" s="168"/>
      <c r="E78" s="168"/>
      <c r="F78" s="168"/>
      <c r="G78" s="168"/>
      <c r="AD78" s="97"/>
      <c r="AE78" s="97"/>
      <c r="AG78" s="97"/>
      <c r="AH78" s="97"/>
      <c r="AM78" s="97"/>
      <c r="AN78" s="97"/>
      <c r="AP78" s="168"/>
      <c r="AQ78" s="168"/>
    </row>
    <row r="79" spans="1:59" ht="14.1" customHeight="1" x14ac:dyDescent="0.2">
      <c r="A79" s="331"/>
      <c r="C79" s="168"/>
      <c r="D79" s="168"/>
      <c r="E79" s="168"/>
      <c r="F79" s="168"/>
      <c r="G79" s="168"/>
      <c r="AD79" s="97"/>
      <c r="AE79" s="97"/>
      <c r="AG79" s="97"/>
      <c r="AH79" s="97"/>
      <c r="AM79" s="97"/>
      <c r="AN79" s="97"/>
      <c r="AP79" s="168"/>
      <c r="AQ79" s="168"/>
    </row>
    <row r="80" spans="1:59" ht="14.1" customHeight="1" x14ac:dyDescent="0.2">
      <c r="A80" s="331"/>
      <c r="C80" s="168"/>
      <c r="D80" s="168"/>
      <c r="E80" s="168"/>
      <c r="F80" s="168"/>
      <c r="G80" s="168"/>
      <c r="AS80" s="97"/>
      <c r="AT80" s="97"/>
    </row>
    <row r="81" spans="1:37" ht="14.1" customHeight="1" x14ac:dyDescent="0.2">
      <c r="A81" s="331"/>
      <c r="C81" s="168"/>
      <c r="D81" s="168"/>
      <c r="E81" s="168"/>
      <c r="F81" s="168"/>
      <c r="G81" s="168"/>
      <c r="AJ81" s="97"/>
      <c r="AK81" s="97"/>
    </row>
    <row r="82" spans="1:37" ht="14.1" customHeight="1" x14ac:dyDescent="0.2">
      <c r="A82" s="331"/>
      <c r="C82" s="168"/>
      <c r="D82" s="168"/>
      <c r="E82" s="168"/>
      <c r="F82" s="168"/>
      <c r="G82" s="168"/>
    </row>
    <row r="83" spans="1:37" ht="14.1" customHeight="1" x14ac:dyDescent="0.2">
      <c r="A83" s="331"/>
      <c r="C83" s="168"/>
      <c r="D83" s="168"/>
      <c r="E83" s="168"/>
      <c r="F83" s="168"/>
      <c r="G83" s="168"/>
    </row>
    <row r="84" spans="1:37" ht="14.1" customHeight="1" x14ac:dyDescent="0.2">
      <c r="A84" s="331"/>
      <c r="C84" s="168"/>
      <c r="D84" s="168"/>
      <c r="E84" s="168"/>
      <c r="G84" s="168"/>
    </row>
    <row r="85" spans="1:37" ht="14.1" customHeight="1" x14ac:dyDescent="0.2">
      <c r="A85" s="331"/>
      <c r="C85" s="168"/>
      <c r="D85" s="168"/>
      <c r="E85" s="168"/>
      <c r="G85" s="168"/>
    </row>
    <row r="86" spans="1:37" ht="14.1" customHeight="1" x14ac:dyDescent="0.2">
      <c r="A86" s="331"/>
      <c r="C86" s="168"/>
      <c r="D86" s="168"/>
      <c r="E86" s="168"/>
      <c r="G86" s="168"/>
    </row>
    <row r="87" spans="1:37" ht="14.1" customHeight="1" x14ac:dyDescent="0.2">
      <c r="A87" s="331"/>
      <c r="C87" s="168"/>
      <c r="D87" s="168"/>
      <c r="E87" s="168"/>
      <c r="G87" s="168"/>
    </row>
    <row r="88" spans="1:37" ht="14.1" customHeight="1" x14ac:dyDescent="0.2">
      <c r="A88" s="331"/>
      <c r="C88" s="168"/>
      <c r="D88" s="168"/>
      <c r="E88" s="168"/>
      <c r="G88" s="168"/>
    </row>
    <row r="89" spans="1:37" ht="14.1" customHeight="1" x14ac:dyDescent="0.2">
      <c r="A89" s="331"/>
      <c r="C89" s="168"/>
      <c r="D89" s="168"/>
      <c r="E89" s="168"/>
      <c r="G89" s="168"/>
    </row>
    <row r="90" spans="1:37" ht="14.1" customHeight="1" x14ac:dyDescent="0.2">
      <c r="A90" s="331"/>
      <c r="C90" s="168"/>
      <c r="D90" s="168"/>
      <c r="E90" s="168"/>
      <c r="G90" s="168"/>
    </row>
    <row r="91" spans="1:37" ht="14.1" customHeight="1" x14ac:dyDescent="0.2">
      <c r="A91" s="331"/>
      <c r="C91" s="168"/>
      <c r="D91" s="168"/>
      <c r="E91" s="168"/>
      <c r="G91" s="168"/>
    </row>
    <row r="92" spans="1:37" ht="14.1" customHeight="1" x14ac:dyDescent="0.2">
      <c r="A92" s="331"/>
      <c r="C92" s="168"/>
      <c r="D92" s="168"/>
      <c r="E92" s="168"/>
      <c r="G92" s="168"/>
    </row>
    <row r="93" spans="1:37" ht="14.1" customHeight="1" x14ac:dyDescent="0.2">
      <c r="A93" s="331"/>
      <c r="C93" s="168"/>
      <c r="D93" s="168"/>
      <c r="E93" s="168"/>
      <c r="G93" s="168"/>
    </row>
    <row r="94" spans="1:37" ht="14.1" customHeight="1" x14ac:dyDescent="0.2">
      <c r="A94" s="331"/>
      <c r="C94" s="168"/>
      <c r="D94" s="168"/>
      <c r="E94" s="168"/>
      <c r="G94" s="168"/>
    </row>
    <row r="95" spans="1:37" ht="14.1" customHeight="1" x14ac:dyDescent="0.2">
      <c r="A95" s="331"/>
      <c r="C95" s="168"/>
      <c r="D95" s="168"/>
      <c r="E95" s="168"/>
      <c r="G95" s="168"/>
    </row>
    <row r="96" spans="1:37" ht="14.1" customHeight="1" x14ac:dyDescent="0.2">
      <c r="A96" s="331"/>
      <c r="C96" s="168"/>
      <c r="D96" s="168"/>
      <c r="E96" s="168"/>
      <c r="G96" s="168"/>
    </row>
    <row r="97" spans="1:7" ht="14.1" customHeight="1" x14ac:dyDescent="0.2">
      <c r="A97" s="331"/>
      <c r="C97" s="168"/>
      <c r="D97" s="168"/>
      <c r="E97" s="168"/>
      <c r="G97" s="168"/>
    </row>
    <row r="98" spans="1:7" ht="14.1" customHeight="1" x14ac:dyDescent="0.2">
      <c r="A98" s="331"/>
      <c r="C98" s="168"/>
      <c r="D98" s="168"/>
      <c r="E98" s="168"/>
      <c r="G98" s="168"/>
    </row>
    <row r="99" spans="1:7" ht="14.1" customHeight="1" x14ac:dyDescent="0.2">
      <c r="A99" s="331"/>
      <c r="C99" s="168"/>
      <c r="D99" s="168"/>
      <c r="E99" s="168"/>
      <c r="G99" s="168"/>
    </row>
    <row r="100" spans="1:7" ht="14.1" customHeight="1" x14ac:dyDescent="0.2">
      <c r="A100" s="331"/>
      <c r="C100" s="168"/>
      <c r="D100" s="168"/>
      <c r="E100" s="168"/>
      <c r="G100" s="168"/>
    </row>
    <row r="101" spans="1:7" ht="14.1" customHeight="1" x14ac:dyDescent="0.2">
      <c r="A101" s="331"/>
      <c r="C101" s="168"/>
      <c r="D101" s="168"/>
      <c r="E101" s="168"/>
      <c r="G101" s="168"/>
    </row>
    <row r="102" spans="1:7" ht="14.1" customHeight="1" x14ac:dyDescent="0.2">
      <c r="A102" s="331"/>
      <c r="C102" s="168"/>
      <c r="D102" s="168"/>
      <c r="E102" s="168"/>
      <c r="G102" s="168"/>
    </row>
    <row r="103" spans="1:7" ht="14.1" customHeight="1" x14ac:dyDescent="0.2">
      <c r="A103" s="331"/>
      <c r="G103" s="168"/>
    </row>
    <row r="104" spans="1:7" ht="14.1" customHeight="1" x14ac:dyDescent="0.2">
      <c r="A104" s="331"/>
    </row>
  </sheetData>
  <mergeCells count="28">
    <mergeCell ref="AP6:BG6"/>
    <mergeCell ref="A1:B6"/>
    <mergeCell ref="AP2:BG2"/>
    <mergeCell ref="AS4:BG4"/>
    <mergeCell ref="AS5:BG5"/>
    <mergeCell ref="AP3:BG3"/>
    <mergeCell ref="D3:Q3"/>
    <mergeCell ref="B7:B8"/>
    <mergeCell ref="A7:A8"/>
    <mergeCell ref="BB7:BD7"/>
    <mergeCell ref="BE7:BG7"/>
    <mergeCell ref="AY7:BA7"/>
    <mergeCell ref="AV7:AX7"/>
    <mergeCell ref="AS7:AU7"/>
    <mergeCell ref="AP7:AR7"/>
    <mergeCell ref="AG7:AI7"/>
    <mergeCell ref="AJ7:AL7"/>
    <mergeCell ref="AM7:AO7"/>
    <mergeCell ref="AD7:AF7"/>
    <mergeCell ref="R7:T7"/>
    <mergeCell ref="X7:Z7"/>
    <mergeCell ref="U7:W7"/>
    <mergeCell ref="AA7:AC7"/>
    <mergeCell ref="O7:Q7"/>
    <mergeCell ref="C7:E7"/>
    <mergeCell ref="F7:H7"/>
    <mergeCell ref="I7:K7"/>
    <mergeCell ref="L7:N7"/>
  </mergeCells>
  <phoneticPr fontId="7" type="noConversion"/>
  <dataValidations count="1">
    <dataValidation type="list" showInputMessage="1" showErrorMessage="1" sqref="I79">
      <formula1>$B$75:$B$105</formula1>
    </dataValidation>
  </dataValidations>
  <printOptions horizontalCentered="1" verticalCentered="1"/>
  <pageMargins left="0" right="0" top="0.35" bottom="0.39370078740157483" header="0.34" footer="0"/>
  <pageSetup scale="65" orientation="landscape" r:id="rId1"/>
  <headerFooter alignWithMargins="0">
    <oddHeader>&amp;C&amp;"Arial,Negrita"&amp;12Administración Distrital
Presupuesto y ejecución de gastos (objeto) por cuentas
a diciembre 31 de los años 2000 a 2008&amp;R
Miles de pesos corrientes</oddHeader>
    <oddFooter>&amp;LFUENTE: Ejecución Presupuestal&amp;C&amp;P/&amp;N&amp;R&amp;8&amp;Z&amp;F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M62"/>
  <sheetViews>
    <sheetView showGridLines="0" zoomScale="115" zoomScaleNormal="115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28.7109375" defaultRowHeight="14.1" customHeight="1" outlineLevelCol="1" x14ac:dyDescent="0.2"/>
  <cols>
    <col min="1" max="1" width="51" style="89" customWidth="1"/>
    <col min="2" max="2" width="12.42578125" style="89" hidden="1" customWidth="1" outlineLevel="1"/>
    <col min="3" max="3" width="8.140625" style="89" hidden="1" customWidth="1" outlineLevel="1"/>
    <col min="4" max="4" width="14.140625" style="89" hidden="1" customWidth="1" outlineLevel="1"/>
    <col min="5" max="5" width="8.140625" style="89" hidden="1" customWidth="1" outlineLevel="1"/>
    <col min="6" max="6" width="14.140625" style="89" hidden="1" customWidth="1" outlineLevel="1"/>
    <col min="7" max="7" width="8.140625" style="89" hidden="1" customWidth="1" outlineLevel="1"/>
    <col min="8" max="8" width="14.140625" style="89" hidden="1" customWidth="1" outlineLevel="1"/>
    <col min="9" max="9" width="8.140625" style="89" hidden="1" customWidth="1" outlineLevel="1"/>
    <col min="10" max="10" width="14.140625" style="89" hidden="1" customWidth="1" outlineLevel="1"/>
    <col min="11" max="11" width="8.140625" style="89" hidden="1" customWidth="1" outlineLevel="1"/>
    <col min="12" max="13" width="14.140625" style="89" hidden="1" customWidth="1" outlineLevel="1"/>
    <col min="14" max="14" width="8.140625" style="89" hidden="1" customWidth="1" outlineLevel="1"/>
    <col min="15" max="16" width="14.140625" style="89" hidden="1" customWidth="1" outlineLevel="1"/>
    <col min="17" max="17" width="8.140625" style="89" hidden="1" customWidth="1" outlineLevel="1"/>
    <col min="18" max="19" width="14.140625" style="89" hidden="1" customWidth="1" outlineLevel="1"/>
    <col min="20" max="20" width="8.140625" style="89" hidden="1" customWidth="1" outlineLevel="1"/>
    <col min="21" max="22" width="14.140625" style="89" hidden="1" customWidth="1" outlineLevel="1"/>
    <col min="23" max="23" width="8.140625" style="89" hidden="1" customWidth="1" outlineLevel="1"/>
    <col min="24" max="25" width="14.140625" style="89" hidden="1" customWidth="1" outlineLevel="1"/>
    <col min="26" max="26" width="8.140625" style="89" hidden="1" customWidth="1" outlineLevel="1"/>
    <col min="27" max="28" width="14.140625" style="89" hidden="1" customWidth="1" outlineLevel="1"/>
    <col min="29" max="29" width="8.140625" style="89" hidden="1" customWidth="1" outlineLevel="1"/>
    <col min="30" max="31" width="14.140625" style="89" hidden="1" customWidth="1" outlineLevel="1"/>
    <col min="32" max="32" width="8.140625" style="89" hidden="1" customWidth="1" outlineLevel="1"/>
    <col min="33" max="34" width="14.140625" style="89" hidden="1" customWidth="1" outlineLevel="1"/>
    <col min="35" max="35" width="8.140625" style="89" hidden="1" customWidth="1" outlineLevel="1"/>
    <col min="36" max="37" width="14.140625" style="89" hidden="1" customWidth="1" outlineLevel="1"/>
    <col min="38" max="38" width="8.140625" style="89" hidden="1" customWidth="1" outlineLevel="1"/>
    <col min="39" max="40" width="14.140625" style="89" hidden="1" customWidth="1" outlineLevel="1"/>
    <col min="41" max="41" width="8.140625" style="89" hidden="1" customWidth="1" outlineLevel="1"/>
    <col min="42" max="43" width="14.140625" style="89" hidden="1" customWidth="1" outlineLevel="1"/>
    <col min="44" max="44" width="8.140625" style="89" hidden="1" customWidth="1" outlineLevel="1"/>
    <col min="45" max="45" width="14.140625" style="89" bestFit="1" customWidth="1" collapsed="1"/>
    <col min="46" max="46" width="14.140625" style="89" bestFit="1" customWidth="1"/>
    <col min="47" max="47" width="8.140625" style="89" bestFit="1" customWidth="1"/>
    <col min="48" max="49" width="14.140625" style="89" bestFit="1" customWidth="1"/>
    <col min="50" max="50" width="8.140625" style="89" bestFit="1" customWidth="1"/>
    <col min="51" max="52" width="14.140625" style="89" bestFit="1" customWidth="1"/>
    <col min="53" max="53" width="8.140625" style="89" bestFit="1" customWidth="1"/>
    <col min="54" max="55" width="14.140625" style="89" bestFit="1" customWidth="1"/>
    <col min="56" max="56" width="8.140625" style="89" bestFit="1" customWidth="1"/>
    <col min="57" max="58" width="14.140625" style="89" bestFit="1" customWidth="1"/>
    <col min="59" max="59" width="8.140625" style="89" bestFit="1" customWidth="1"/>
    <col min="60" max="60" width="15.28515625" style="89" bestFit="1" customWidth="1"/>
    <col min="61" max="61" width="14.140625" style="89" bestFit="1" customWidth="1"/>
    <col min="62" max="62" width="8.140625" style="89" bestFit="1" customWidth="1"/>
    <col min="63" max="64" width="14.140625" style="89" bestFit="1" customWidth="1"/>
    <col min="65" max="65" width="8.140625" style="89" bestFit="1" customWidth="1"/>
    <col min="66" max="16384" width="28.7109375" style="89"/>
  </cols>
  <sheetData>
    <row r="1" spans="1:65" ht="14.1" customHeight="1" x14ac:dyDescent="0.2">
      <c r="A1" s="439"/>
    </row>
    <row r="2" spans="1:65" ht="46.5" customHeight="1" x14ac:dyDescent="0.2">
      <c r="A2" s="439"/>
      <c r="AS2" s="435" t="s">
        <v>556</v>
      </c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  <c r="BH2" s="435"/>
      <c r="BI2" s="435"/>
      <c r="BJ2" s="435"/>
      <c r="BK2" s="435"/>
      <c r="BL2" s="435"/>
      <c r="BM2" s="435"/>
    </row>
    <row r="3" spans="1:65" ht="27" customHeight="1" x14ac:dyDescent="0.2">
      <c r="A3" s="439"/>
      <c r="AS3" s="441" t="s">
        <v>589</v>
      </c>
      <c r="AT3" s="441"/>
      <c r="AU3" s="441"/>
      <c r="AV3" s="441"/>
      <c r="AW3" s="441"/>
      <c r="AX3" s="441"/>
      <c r="AY3" s="441"/>
      <c r="AZ3" s="441"/>
      <c r="BA3" s="441"/>
      <c r="BB3" s="441"/>
      <c r="BC3" s="441"/>
      <c r="BD3" s="441"/>
      <c r="BE3" s="441"/>
      <c r="BF3" s="441"/>
      <c r="BG3" s="441"/>
      <c r="BH3" s="441"/>
      <c r="BI3" s="441"/>
      <c r="BJ3" s="441"/>
      <c r="BK3" s="441"/>
      <c r="BL3" s="441"/>
      <c r="BM3" s="441"/>
    </row>
    <row r="4" spans="1:65" ht="27" customHeight="1" x14ac:dyDescent="0.2">
      <c r="A4" s="43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65" ht="14.1" customHeight="1" x14ac:dyDescent="0.2">
      <c r="A5" s="439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7"/>
      <c r="AR5" s="417"/>
      <c r="AS5" s="417"/>
      <c r="AT5" s="417"/>
      <c r="AU5" s="417"/>
      <c r="AV5" s="417"/>
      <c r="AW5" s="417"/>
      <c r="AX5" s="417"/>
      <c r="AY5" s="417"/>
      <c r="AZ5" s="417"/>
      <c r="BA5" s="417"/>
      <c r="BB5" s="417"/>
      <c r="BC5" s="417"/>
      <c r="BD5" s="417"/>
      <c r="BE5" s="417"/>
      <c r="BF5" s="417"/>
      <c r="BG5" s="417"/>
      <c r="BH5" s="417"/>
      <c r="BI5" s="417"/>
      <c r="BJ5" s="417"/>
      <c r="BK5" s="417"/>
      <c r="BL5" s="417"/>
      <c r="BM5" s="417"/>
    </row>
    <row r="6" spans="1:65" ht="14.1" customHeight="1" x14ac:dyDescent="0.2">
      <c r="A6" s="439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/>
      <c r="BC6" s="417"/>
      <c r="BD6" s="417"/>
      <c r="BE6" s="417"/>
      <c r="BF6" s="417"/>
      <c r="BG6" s="417"/>
      <c r="BH6" s="417"/>
      <c r="BI6" s="417"/>
      <c r="BJ6" s="417"/>
      <c r="BK6" s="417"/>
      <c r="BL6" s="417"/>
      <c r="BM6" s="417"/>
    </row>
    <row r="7" spans="1:65" ht="14.1" customHeight="1" thickBot="1" x14ac:dyDescent="0.25">
      <c r="A7" s="440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8"/>
      <c r="BG7" s="438"/>
      <c r="BH7" s="438"/>
      <c r="BI7" s="438"/>
      <c r="BJ7" s="438"/>
      <c r="BK7" s="438"/>
      <c r="BL7" s="438"/>
      <c r="BM7" s="438"/>
    </row>
    <row r="8" spans="1:65" ht="14.1" customHeight="1" thickBot="1" x14ac:dyDescent="0.25">
      <c r="A8" s="430" t="s">
        <v>504</v>
      </c>
      <c r="B8" s="427">
        <v>1995</v>
      </c>
      <c r="C8" s="429"/>
      <c r="D8" s="427">
        <v>1996</v>
      </c>
      <c r="E8" s="429"/>
      <c r="F8" s="427">
        <v>1997</v>
      </c>
      <c r="G8" s="429"/>
      <c r="H8" s="427">
        <v>1998</v>
      </c>
      <c r="I8" s="429"/>
      <c r="J8" s="427">
        <v>1999</v>
      </c>
      <c r="K8" s="429"/>
      <c r="L8" s="427">
        <v>2000</v>
      </c>
      <c r="M8" s="428"/>
      <c r="N8" s="429"/>
      <c r="O8" s="427">
        <v>2001</v>
      </c>
      <c r="P8" s="428"/>
      <c r="Q8" s="429"/>
      <c r="R8" s="427">
        <v>2002</v>
      </c>
      <c r="S8" s="428"/>
      <c r="T8" s="429"/>
      <c r="U8" s="427">
        <v>2003</v>
      </c>
      <c r="V8" s="428"/>
      <c r="W8" s="429"/>
      <c r="X8" s="427">
        <v>2004</v>
      </c>
      <c r="Y8" s="428"/>
      <c r="Z8" s="429"/>
      <c r="AA8" s="427">
        <v>2005</v>
      </c>
      <c r="AB8" s="428"/>
      <c r="AC8" s="429"/>
      <c r="AD8" s="427">
        <v>2006</v>
      </c>
      <c r="AE8" s="428"/>
      <c r="AF8" s="429"/>
      <c r="AG8" s="427">
        <v>2007</v>
      </c>
      <c r="AH8" s="428"/>
      <c r="AI8" s="429"/>
      <c r="AJ8" s="427">
        <v>2008</v>
      </c>
      <c r="AK8" s="428"/>
      <c r="AL8" s="429"/>
      <c r="AM8" s="427">
        <v>2009</v>
      </c>
      <c r="AN8" s="428"/>
      <c r="AO8" s="429"/>
      <c r="AP8" s="427">
        <v>2010</v>
      </c>
      <c r="AQ8" s="428"/>
      <c r="AR8" s="429"/>
      <c r="AS8" s="427" t="s">
        <v>491</v>
      </c>
      <c r="AT8" s="428"/>
      <c r="AU8" s="429"/>
      <c r="AV8" s="427" t="s">
        <v>492</v>
      </c>
      <c r="AW8" s="428"/>
      <c r="AX8" s="429"/>
      <c r="AY8" s="427" t="s">
        <v>493</v>
      </c>
      <c r="AZ8" s="428"/>
      <c r="BA8" s="429"/>
      <c r="BB8" s="427" t="s">
        <v>494</v>
      </c>
      <c r="BC8" s="428"/>
      <c r="BD8" s="429"/>
      <c r="BE8" s="427" t="s">
        <v>495</v>
      </c>
      <c r="BF8" s="428"/>
      <c r="BG8" s="429"/>
      <c r="BH8" s="427" t="s">
        <v>496</v>
      </c>
      <c r="BI8" s="428"/>
      <c r="BJ8" s="429"/>
      <c r="BK8" s="427" t="s">
        <v>497</v>
      </c>
      <c r="BL8" s="428"/>
      <c r="BM8" s="429"/>
    </row>
    <row r="9" spans="1:65" s="365" customFormat="1" ht="14.1" customHeight="1" thickBot="1" x14ac:dyDescent="0.25">
      <c r="A9" s="431"/>
      <c r="B9" s="125" t="s">
        <v>487</v>
      </c>
      <c r="C9" s="155" t="s">
        <v>489</v>
      </c>
      <c r="D9" s="125" t="s">
        <v>487</v>
      </c>
      <c r="E9" s="155" t="s">
        <v>489</v>
      </c>
      <c r="F9" s="125" t="s">
        <v>487</v>
      </c>
      <c r="G9" s="155" t="s">
        <v>489</v>
      </c>
      <c r="H9" s="125" t="s">
        <v>487</v>
      </c>
      <c r="I9" s="155" t="s">
        <v>489</v>
      </c>
      <c r="J9" s="125" t="s">
        <v>487</v>
      </c>
      <c r="K9" s="155" t="s">
        <v>489</v>
      </c>
      <c r="L9" s="125" t="s">
        <v>488</v>
      </c>
      <c r="M9" s="126" t="s">
        <v>487</v>
      </c>
      <c r="N9" s="127" t="s">
        <v>489</v>
      </c>
      <c r="O9" s="125" t="s">
        <v>488</v>
      </c>
      <c r="P9" s="126" t="s">
        <v>487</v>
      </c>
      <c r="Q9" s="127" t="s">
        <v>489</v>
      </c>
      <c r="R9" s="125" t="s">
        <v>488</v>
      </c>
      <c r="S9" s="126" t="s">
        <v>487</v>
      </c>
      <c r="T9" s="127" t="s">
        <v>489</v>
      </c>
      <c r="U9" s="125" t="s">
        <v>488</v>
      </c>
      <c r="V9" s="126" t="s">
        <v>487</v>
      </c>
      <c r="W9" s="127" t="s">
        <v>489</v>
      </c>
      <c r="X9" s="125" t="s">
        <v>488</v>
      </c>
      <c r="Y9" s="126" t="s">
        <v>487</v>
      </c>
      <c r="Z9" s="127" t="s">
        <v>489</v>
      </c>
      <c r="AA9" s="125" t="s">
        <v>488</v>
      </c>
      <c r="AB9" s="126" t="s">
        <v>487</v>
      </c>
      <c r="AC9" s="127" t="s">
        <v>489</v>
      </c>
      <c r="AD9" s="125" t="s">
        <v>488</v>
      </c>
      <c r="AE9" s="126" t="s">
        <v>487</v>
      </c>
      <c r="AF9" s="127" t="s">
        <v>489</v>
      </c>
      <c r="AG9" s="125" t="s">
        <v>488</v>
      </c>
      <c r="AH9" s="126" t="s">
        <v>487</v>
      </c>
      <c r="AI9" s="127" t="s">
        <v>489</v>
      </c>
      <c r="AJ9" s="125" t="s">
        <v>488</v>
      </c>
      <c r="AK9" s="126" t="s">
        <v>487</v>
      </c>
      <c r="AL9" s="127" t="s">
        <v>489</v>
      </c>
      <c r="AM9" s="125" t="s">
        <v>488</v>
      </c>
      <c r="AN9" s="126" t="s">
        <v>487</v>
      </c>
      <c r="AO9" s="127" t="s">
        <v>489</v>
      </c>
      <c r="AP9" s="125" t="s">
        <v>488</v>
      </c>
      <c r="AQ9" s="126" t="s">
        <v>487</v>
      </c>
      <c r="AR9" s="127" t="s">
        <v>489</v>
      </c>
      <c r="AS9" s="125" t="s">
        <v>488</v>
      </c>
      <c r="AT9" s="126" t="s">
        <v>487</v>
      </c>
      <c r="AU9" s="127" t="s">
        <v>489</v>
      </c>
      <c r="AV9" s="125" t="s">
        <v>488</v>
      </c>
      <c r="AW9" s="126" t="s">
        <v>487</v>
      </c>
      <c r="AX9" s="127" t="s">
        <v>489</v>
      </c>
      <c r="AY9" s="125" t="s">
        <v>488</v>
      </c>
      <c r="AZ9" s="126" t="s">
        <v>487</v>
      </c>
      <c r="BA9" s="127" t="s">
        <v>489</v>
      </c>
      <c r="BB9" s="125" t="s">
        <v>488</v>
      </c>
      <c r="BC9" s="126" t="s">
        <v>487</v>
      </c>
      <c r="BD9" s="127" t="s">
        <v>489</v>
      </c>
      <c r="BE9" s="125" t="s">
        <v>488</v>
      </c>
      <c r="BF9" s="126" t="s">
        <v>487</v>
      </c>
      <c r="BG9" s="127" t="s">
        <v>489</v>
      </c>
      <c r="BH9" s="125" t="s">
        <v>488</v>
      </c>
      <c r="BI9" s="126" t="s">
        <v>487</v>
      </c>
      <c r="BJ9" s="127" t="s">
        <v>489</v>
      </c>
      <c r="BK9" s="125" t="s">
        <v>488</v>
      </c>
      <c r="BL9" s="126" t="s">
        <v>487</v>
      </c>
      <c r="BM9" s="127" t="s">
        <v>489</v>
      </c>
    </row>
    <row r="10" spans="1:65" ht="14.1" customHeight="1" x14ac:dyDescent="0.2">
      <c r="A10" s="105" t="s">
        <v>505</v>
      </c>
      <c r="B10" s="106">
        <v>301074747.93099999</v>
      </c>
      <c r="C10" s="107">
        <v>96.1</v>
      </c>
      <c r="D10" s="106">
        <v>404948429.5999999</v>
      </c>
      <c r="E10" s="107">
        <v>92</v>
      </c>
      <c r="F10" s="106">
        <v>492475153</v>
      </c>
      <c r="G10" s="107">
        <v>93.9</v>
      </c>
      <c r="H10" s="106">
        <v>600543177</v>
      </c>
      <c r="I10" s="107">
        <v>93.6</v>
      </c>
      <c r="J10" s="106">
        <v>676703110.92800009</v>
      </c>
      <c r="K10" s="107">
        <v>96.4</v>
      </c>
      <c r="L10" s="106">
        <v>735793190</v>
      </c>
      <c r="M10" s="108">
        <v>720894446.69499993</v>
      </c>
      <c r="N10" s="109">
        <v>97.975145257188359</v>
      </c>
      <c r="O10" s="106">
        <v>809534067</v>
      </c>
      <c r="P10" s="108">
        <v>798465638.21299994</v>
      </c>
      <c r="Q10" s="109">
        <v>98.632740827323317</v>
      </c>
      <c r="R10" s="106">
        <v>755169523</v>
      </c>
      <c r="S10" s="108">
        <v>721415411</v>
      </c>
      <c r="T10" s="109">
        <v>95.53026029626993</v>
      </c>
      <c r="U10" s="106">
        <v>740564046</v>
      </c>
      <c r="V10" s="108">
        <v>728330140</v>
      </c>
      <c r="W10" s="109">
        <v>98.348028632219069</v>
      </c>
      <c r="X10" s="106">
        <v>803217933</v>
      </c>
      <c r="Y10" s="108">
        <v>795223542</v>
      </c>
      <c r="Z10" s="109">
        <v>99.00470461732084</v>
      </c>
      <c r="AA10" s="106">
        <v>893525719</v>
      </c>
      <c r="AB10" s="108">
        <v>874183576</v>
      </c>
      <c r="AC10" s="109">
        <v>97.835300922099151</v>
      </c>
      <c r="AD10" s="106">
        <v>983962955</v>
      </c>
      <c r="AE10" s="108">
        <v>966018191</v>
      </c>
      <c r="AF10" s="109">
        <v>98.176276463578859</v>
      </c>
      <c r="AG10" s="106">
        <v>1213892332</v>
      </c>
      <c r="AH10" s="108">
        <v>1179092449</v>
      </c>
      <c r="AI10" s="109">
        <v>97.133198547958216</v>
      </c>
      <c r="AJ10" s="106">
        <v>1283069762</v>
      </c>
      <c r="AK10" s="108">
        <v>1243262563</v>
      </c>
      <c r="AL10" s="109">
        <v>96.897503146052628</v>
      </c>
      <c r="AM10" s="106">
        <v>1376211675.6080003</v>
      </c>
      <c r="AN10" s="108">
        <v>1349997083.2730002</v>
      </c>
      <c r="AO10" s="109">
        <v>98.095162771859307</v>
      </c>
      <c r="AP10" s="106">
        <v>1479282436</v>
      </c>
      <c r="AQ10" s="108">
        <v>613035019</v>
      </c>
      <c r="AR10" s="109">
        <v>41.441377527448722</v>
      </c>
      <c r="AS10" s="106">
        <v>667886397</v>
      </c>
      <c r="AT10" s="108">
        <v>613035019</v>
      </c>
      <c r="AU10" s="109">
        <v>91.787319183864142</v>
      </c>
      <c r="AV10" s="106">
        <v>748852267.70599997</v>
      </c>
      <c r="AW10" s="108">
        <v>667942947.68499994</v>
      </c>
      <c r="AX10" s="109">
        <v>89.195556518930758</v>
      </c>
      <c r="AY10" s="106">
        <v>778432177</v>
      </c>
      <c r="AZ10" s="108">
        <v>697688954</v>
      </c>
      <c r="BA10" s="109">
        <v>89.627455623535965</v>
      </c>
      <c r="BB10" s="106">
        <v>861701828.02099991</v>
      </c>
      <c r="BC10" s="108">
        <v>742053841.11399996</v>
      </c>
      <c r="BD10" s="109">
        <v>86.11492014798371</v>
      </c>
      <c r="BE10" s="106">
        <v>923433407.42799997</v>
      </c>
      <c r="BF10" s="108">
        <v>790179179.81099999</v>
      </c>
      <c r="BG10" s="109">
        <v>85.569698199662568</v>
      </c>
      <c r="BH10" s="106">
        <v>978546456.20500004</v>
      </c>
      <c r="BI10" s="108">
        <v>842736758.14494002</v>
      </c>
      <c r="BJ10" s="109">
        <v>86.121282520734127</v>
      </c>
      <c r="BK10" s="106">
        <v>1070427839.1950001</v>
      </c>
      <c r="BL10" s="108">
        <v>908298183.43200004</v>
      </c>
      <c r="BM10" s="109">
        <v>84.853751946051091</v>
      </c>
    </row>
    <row r="11" spans="1:65" ht="14.1" customHeight="1" x14ac:dyDescent="0.2">
      <c r="A11" s="104" t="s">
        <v>506</v>
      </c>
      <c r="B11" s="101">
        <v>169987414.831</v>
      </c>
      <c r="C11" s="102">
        <v>94.3</v>
      </c>
      <c r="D11" s="101">
        <v>198877297.5</v>
      </c>
      <c r="E11" s="102">
        <v>91.3</v>
      </c>
      <c r="F11" s="101">
        <v>240721606</v>
      </c>
      <c r="G11" s="102">
        <v>90.8</v>
      </c>
      <c r="H11" s="101">
        <v>264124003</v>
      </c>
      <c r="I11" s="102">
        <v>87.7</v>
      </c>
      <c r="J11" s="101">
        <v>311227577.42200005</v>
      </c>
      <c r="K11" s="102">
        <v>96.2</v>
      </c>
      <c r="L11" s="103">
        <v>352778903</v>
      </c>
      <c r="M11" s="92">
        <v>341724147.20899993</v>
      </c>
      <c r="N11" s="91">
        <v>96.866378432215924</v>
      </c>
      <c r="O11" s="103">
        <v>408396545</v>
      </c>
      <c r="P11" s="92">
        <v>398953395.86500001</v>
      </c>
      <c r="Q11" s="91">
        <v>97.687749994310067</v>
      </c>
      <c r="R11" s="103">
        <v>345448790</v>
      </c>
      <c r="S11" s="92">
        <v>314754716</v>
      </c>
      <c r="T11" s="91">
        <v>91.114725282436211</v>
      </c>
      <c r="U11" s="103">
        <v>331815584</v>
      </c>
      <c r="V11" s="92">
        <v>321198722</v>
      </c>
      <c r="W11" s="91">
        <v>96.800372703411057</v>
      </c>
      <c r="X11" s="103">
        <v>356726187</v>
      </c>
      <c r="Y11" s="92">
        <v>349079967</v>
      </c>
      <c r="Z11" s="91">
        <v>97.856557696449684</v>
      </c>
      <c r="AA11" s="103">
        <v>405418596</v>
      </c>
      <c r="AB11" s="92">
        <v>390061260</v>
      </c>
      <c r="AC11" s="91">
        <v>96.211980370037097</v>
      </c>
      <c r="AD11" s="103">
        <v>441868043</v>
      </c>
      <c r="AE11" s="92">
        <v>426900683</v>
      </c>
      <c r="AF11" s="91">
        <v>96.612708197139298</v>
      </c>
      <c r="AG11" s="103">
        <v>468499209</v>
      </c>
      <c r="AH11" s="92">
        <v>441488799</v>
      </c>
      <c r="AI11" s="91">
        <v>94.234694641714967</v>
      </c>
      <c r="AJ11" s="103">
        <v>496235562</v>
      </c>
      <c r="AK11" s="92">
        <v>479988813</v>
      </c>
      <c r="AL11" s="91">
        <v>96.726000664982564</v>
      </c>
      <c r="AM11" s="103">
        <v>558588003.18400002</v>
      </c>
      <c r="AN11" s="92">
        <v>545910114.46000004</v>
      </c>
      <c r="AO11" s="91">
        <v>97.730368598728418</v>
      </c>
      <c r="AP11" s="103">
        <v>593809734</v>
      </c>
      <c r="AQ11" s="92">
        <v>574474346</v>
      </c>
      <c r="AR11" s="91">
        <v>96.743841184657981</v>
      </c>
      <c r="AS11" s="103">
        <v>593809734</v>
      </c>
      <c r="AT11" s="92">
        <v>574474346</v>
      </c>
      <c r="AU11" s="91">
        <v>96.743841184657981</v>
      </c>
      <c r="AV11" s="103">
        <v>649840990</v>
      </c>
      <c r="AW11" s="92">
        <v>610150374</v>
      </c>
      <c r="AX11" s="91">
        <v>93.892257242806437</v>
      </c>
      <c r="AY11" s="103">
        <v>696991230</v>
      </c>
      <c r="AZ11" s="92">
        <v>636828964</v>
      </c>
      <c r="BA11" s="91">
        <v>91.368289382923791</v>
      </c>
      <c r="BB11" s="103">
        <v>783942388.01399994</v>
      </c>
      <c r="BC11" s="92">
        <v>716714606.76399994</v>
      </c>
      <c r="BD11" s="91">
        <v>91.424397726430968</v>
      </c>
      <c r="BE11" s="103">
        <v>842950786.89499998</v>
      </c>
      <c r="BF11" s="92">
        <v>763797999.81300008</v>
      </c>
      <c r="BG11" s="91">
        <v>90.610034617375675</v>
      </c>
      <c r="BH11" s="103">
        <v>894506349.15799999</v>
      </c>
      <c r="BI11" s="92">
        <v>813476856.10694003</v>
      </c>
      <c r="BJ11" s="91">
        <v>90.941428965000298</v>
      </c>
      <c r="BK11" s="103">
        <v>975779606.74800003</v>
      </c>
      <c r="BL11" s="92">
        <v>877803334.59800005</v>
      </c>
      <c r="BM11" s="91">
        <v>89.959180180396743</v>
      </c>
    </row>
    <row r="12" spans="1:65" ht="14.1" customHeight="1" x14ac:dyDescent="0.2">
      <c r="A12" s="104" t="s">
        <v>234</v>
      </c>
      <c r="B12" s="101">
        <v>106086959.44400001</v>
      </c>
      <c r="C12" s="102">
        <v>96.3</v>
      </c>
      <c r="D12" s="101">
        <v>128514860.99999999</v>
      </c>
      <c r="E12" s="102">
        <v>92.6</v>
      </c>
      <c r="F12" s="101">
        <v>137611890</v>
      </c>
      <c r="G12" s="102">
        <v>92</v>
      </c>
      <c r="H12" s="101">
        <v>159514853</v>
      </c>
      <c r="I12" s="102">
        <v>87.8</v>
      </c>
      <c r="J12" s="101">
        <v>201188297.63200003</v>
      </c>
      <c r="K12" s="102">
        <v>97.4</v>
      </c>
      <c r="L12" s="103">
        <v>221988867</v>
      </c>
      <c r="M12" s="92">
        <v>216542478.05299994</v>
      </c>
      <c r="N12" s="91">
        <v>97.546548608223645</v>
      </c>
      <c r="O12" s="103">
        <v>247546956</v>
      </c>
      <c r="P12" s="92">
        <v>243167440.63100001</v>
      </c>
      <c r="Q12" s="91">
        <v>98.230834489033271</v>
      </c>
      <c r="R12" s="103">
        <v>213764004</v>
      </c>
      <c r="S12" s="92">
        <v>204681939</v>
      </c>
      <c r="T12" s="91">
        <v>95.751359054820099</v>
      </c>
      <c r="U12" s="103">
        <v>206894087</v>
      </c>
      <c r="V12" s="92">
        <v>203402262</v>
      </c>
      <c r="W12" s="91">
        <v>98.312264477621341</v>
      </c>
      <c r="X12" s="103">
        <v>223696336</v>
      </c>
      <c r="Y12" s="92">
        <v>221754358</v>
      </c>
      <c r="Z12" s="91">
        <v>99.131868659663695</v>
      </c>
      <c r="AA12" s="103">
        <v>248285671</v>
      </c>
      <c r="AB12" s="92">
        <v>242818305</v>
      </c>
      <c r="AC12" s="91">
        <v>97.797953471104663</v>
      </c>
      <c r="AD12" s="103">
        <v>268686163</v>
      </c>
      <c r="AE12" s="92">
        <v>263278644</v>
      </c>
      <c r="AF12" s="91">
        <v>97.987421853204992</v>
      </c>
      <c r="AG12" s="103">
        <v>288924732</v>
      </c>
      <c r="AH12" s="92">
        <v>277176035</v>
      </c>
      <c r="AI12" s="91">
        <v>95.933647867846773</v>
      </c>
      <c r="AJ12" s="103">
        <v>308682300</v>
      </c>
      <c r="AK12" s="92">
        <v>301879624</v>
      </c>
      <c r="AL12" s="91">
        <v>97.796220904146438</v>
      </c>
      <c r="AM12" s="103">
        <v>341320941.95599997</v>
      </c>
      <c r="AN12" s="92">
        <v>337280643.46399999</v>
      </c>
      <c r="AO12" s="91">
        <v>98.816275828595124</v>
      </c>
      <c r="AP12" s="103">
        <v>354993047</v>
      </c>
      <c r="AQ12" s="92">
        <v>349201135</v>
      </c>
      <c r="AR12" s="91">
        <v>98.36844353743075</v>
      </c>
      <c r="AS12" s="103">
        <v>354993047</v>
      </c>
      <c r="AT12" s="92">
        <v>349201135</v>
      </c>
      <c r="AU12" s="91">
        <v>98.36844353743075</v>
      </c>
      <c r="AV12" s="103">
        <v>396497534</v>
      </c>
      <c r="AW12" s="92">
        <v>384914630</v>
      </c>
      <c r="AX12" s="91">
        <v>97.078694567618669</v>
      </c>
      <c r="AY12" s="103">
        <v>433279540</v>
      </c>
      <c r="AZ12" s="92">
        <v>396639727</v>
      </c>
      <c r="BA12" s="91">
        <v>91.543608775064712</v>
      </c>
      <c r="BB12" s="103">
        <v>468056156.87599999</v>
      </c>
      <c r="BC12" s="92">
        <v>433264654.09999996</v>
      </c>
      <c r="BD12" s="91">
        <v>92.566810143421066</v>
      </c>
      <c r="BE12" s="103">
        <v>518656780.861</v>
      </c>
      <c r="BF12" s="92">
        <v>473179484.95099998</v>
      </c>
      <c r="BG12" s="91">
        <v>91.231716698178488</v>
      </c>
      <c r="BH12" s="103">
        <v>734317170.67799997</v>
      </c>
      <c r="BI12" s="92">
        <v>662834702.87</v>
      </c>
      <c r="BJ12" s="91">
        <v>90.26545058969549</v>
      </c>
      <c r="BK12" s="103">
        <v>800834519.25</v>
      </c>
      <c r="BL12" s="92">
        <v>718959180.90600002</v>
      </c>
      <c r="BM12" s="91">
        <v>89.776247604726365</v>
      </c>
    </row>
    <row r="13" spans="1:65" ht="14.1" customHeight="1" x14ac:dyDescent="0.2">
      <c r="A13" s="104" t="s">
        <v>235</v>
      </c>
      <c r="B13" s="101">
        <v>19707158.452999998</v>
      </c>
      <c r="C13" s="102">
        <v>84.2</v>
      </c>
      <c r="D13" s="101">
        <v>28807090</v>
      </c>
      <c r="E13" s="102">
        <v>87.6</v>
      </c>
      <c r="F13" s="101">
        <v>37907538</v>
      </c>
      <c r="G13" s="102">
        <v>87.8</v>
      </c>
      <c r="H13" s="101">
        <v>44262116</v>
      </c>
      <c r="I13" s="102">
        <v>84.4</v>
      </c>
      <c r="J13" s="101">
        <v>42535341.283000007</v>
      </c>
      <c r="K13" s="102">
        <v>91.8</v>
      </c>
      <c r="L13" s="103">
        <v>53652131</v>
      </c>
      <c r="M13" s="92">
        <v>50830438.824000008</v>
      </c>
      <c r="N13" s="91">
        <v>94.740764022961187</v>
      </c>
      <c r="O13" s="103">
        <v>68303957</v>
      </c>
      <c r="P13" s="92">
        <v>64238510.104999997</v>
      </c>
      <c r="Q13" s="91">
        <v>94.048006772140596</v>
      </c>
      <c r="R13" s="103">
        <v>68176610</v>
      </c>
      <c r="S13" s="92">
        <v>49690835</v>
      </c>
      <c r="T13" s="91">
        <v>72.885458810580346</v>
      </c>
      <c r="U13" s="103">
        <v>59405290</v>
      </c>
      <c r="V13" s="92">
        <v>55105743</v>
      </c>
      <c r="W13" s="91">
        <v>92.762349952335896</v>
      </c>
      <c r="X13" s="103">
        <v>62041017</v>
      </c>
      <c r="Y13" s="92">
        <v>59113444</v>
      </c>
      <c r="Z13" s="91">
        <v>95.281229835416781</v>
      </c>
      <c r="AA13" s="103">
        <v>78196272</v>
      </c>
      <c r="AB13" s="92">
        <v>71649904</v>
      </c>
      <c r="AC13" s="91">
        <v>91.628286320350412</v>
      </c>
      <c r="AD13" s="103">
        <v>87513712</v>
      </c>
      <c r="AE13" s="92">
        <v>80621774</v>
      </c>
      <c r="AF13" s="91">
        <v>92.124733550326383</v>
      </c>
      <c r="AG13" s="103">
        <v>89864703</v>
      </c>
      <c r="AH13" s="92">
        <v>80451475</v>
      </c>
      <c r="AI13" s="91">
        <v>89.525110876959118</v>
      </c>
      <c r="AJ13" s="103">
        <v>94449719</v>
      </c>
      <c r="AK13" s="92">
        <v>88189503</v>
      </c>
      <c r="AL13" s="91">
        <v>93.371906167343923</v>
      </c>
      <c r="AM13" s="103">
        <v>118056627.06200001</v>
      </c>
      <c r="AN13" s="92">
        <v>112391212</v>
      </c>
      <c r="AO13" s="91">
        <v>95.201103738950039</v>
      </c>
      <c r="AP13" s="103">
        <v>134330381</v>
      </c>
      <c r="AQ13" s="92">
        <v>124200184</v>
      </c>
      <c r="AR13" s="91">
        <v>92.458744682634375</v>
      </c>
      <c r="AS13" s="103">
        <v>134330381</v>
      </c>
      <c r="AT13" s="92">
        <v>124200184</v>
      </c>
      <c r="AU13" s="91">
        <v>92.458744682634375</v>
      </c>
      <c r="AV13" s="103">
        <v>141559287</v>
      </c>
      <c r="AW13" s="92">
        <v>120453313</v>
      </c>
      <c r="AX13" s="91">
        <v>85.090364293795858</v>
      </c>
      <c r="AY13" s="103">
        <v>144647180</v>
      </c>
      <c r="AZ13" s="92">
        <v>129784233</v>
      </c>
      <c r="BA13" s="91">
        <v>89.724689413232937</v>
      </c>
      <c r="BB13" s="103">
        <v>159113229.30599999</v>
      </c>
      <c r="BC13" s="92">
        <v>145968980.25799999</v>
      </c>
      <c r="BD13" s="91">
        <v>91.739059595904791</v>
      </c>
      <c r="BE13" s="103">
        <v>151439490.935</v>
      </c>
      <c r="BF13" s="92">
        <v>141647600.70300001</v>
      </c>
      <c r="BG13" s="91">
        <v>93.534123647970517</v>
      </c>
      <c r="BH13" s="103">
        <v>160189178.47999999</v>
      </c>
      <c r="BI13" s="92">
        <v>150642153.23694</v>
      </c>
      <c r="BJ13" s="91">
        <v>94.040155937092862</v>
      </c>
      <c r="BK13" s="103">
        <v>174945087.498</v>
      </c>
      <c r="BL13" s="92">
        <v>158844153.692</v>
      </c>
      <c r="BM13" s="91">
        <v>90.796578494275209</v>
      </c>
    </row>
    <row r="14" spans="1:65" ht="14.1" customHeight="1" x14ac:dyDescent="0.2">
      <c r="A14" s="104" t="s">
        <v>236</v>
      </c>
      <c r="B14" s="101">
        <v>44193296.933999993</v>
      </c>
      <c r="C14" s="102">
        <v>94.7</v>
      </c>
      <c r="D14" s="101">
        <v>41555346.5</v>
      </c>
      <c r="E14" s="102">
        <v>90.1</v>
      </c>
      <c r="F14" s="101">
        <v>65202178</v>
      </c>
      <c r="G14" s="102">
        <v>90</v>
      </c>
      <c r="H14" s="101">
        <v>60347034</v>
      </c>
      <c r="I14" s="102">
        <v>90</v>
      </c>
      <c r="J14" s="101">
        <v>67503938.506999999</v>
      </c>
      <c r="K14" s="102">
        <v>95.5</v>
      </c>
      <c r="L14" s="103">
        <v>77137905</v>
      </c>
      <c r="M14" s="92">
        <v>74351230.331999987</v>
      </c>
      <c r="N14" s="91">
        <v>96.387412040811824</v>
      </c>
      <c r="O14" s="103">
        <v>92545632</v>
      </c>
      <c r="P14" s="92">
        <v>91547445.128999993</v>
      </c>
      <c r="Q14" s="91">
        <v>98.921411146665463</v>
      </c>
      <c r="R14" s="103">
        <v>63508176</v>
      </c>
      <c r="S14" s="92">
        <v>60381942</v>
      </c>
      <c r="T14" s="91">
        <v>95.077430660266486</v>
      </c>
      <c r="U14" s="103">
        <v>65516207</v>
      </c>
      <c r="V14" s="92">
        <v>62690717</v>
      </c>
      <c r="W14" s="91">
        <v>95.687341912208083</v>
      </c>
      <c r="X14" s="103">
        <v>70988834</v>
      </c>
      <c r="Y14" s="92">
        <v>68212165</v>
      </c>
      <c r="Z14" s="91">
        <v>96.088583452434221</v>
      </c>
      <c r="AA14" s="103">
        <v>78936653</v>
      </c>
      <c r="AB14" s="92">
        <v>75593051</v>
      </c>
      <c r="AC14" s="91">
        <v>95.764195879954528</v>
      </c>
      <c r="AD14" s="103">
        <v>85668168</v>
      </c>
      <c r="AE14" s="92">
        <v>83000265</v>
      </c>
      <c r="AF14" s="91">
        <v>96.885770920185905</v>
      </c>
      <c r="AG14" s="103">
        <v>89709774</v>
      </c>
      <c r="AH14" s="92">
        <v>83861289</v>
      </c>
      <c r="AI14" s="91">
        <v>93.480660200972082</v>
      </c>
      <c r="AJ14" s="103">
        <v>93103543</v>
      </c>
      <c r="AK14" s="92">
        <v>89919686</v>
      </c>
      <c r="AL14" s="91">
        <v>96.580305219963535</v>
      </c>
      <c r="AM14" s="103">
        <v>99210434.165999994</v>
      </c>
      <c r="AN14" s="92">
        <v>96238258.996000007</v>
      </c>
      <c r="AO14" s="91">
        <v>97.004170786081929</v>
      </c>
      <c r="AP14" s="103">
        <v>104486306</v>
      </c>
      <c r="AQ14" s="92">
        <v>101073027</v>
      </c>
      <c r="AR14" s="91">
        <v>96.733276224733217</v>
      </c>
      <c r="AS14" s="103">
        <v>104486306</v>
      </c>
      <c r="AT14" s="92">
        <v>101073027</v>
      </c>
      <c r="AU14" s="91">
        <v>96.733276224733217</v>
      </c>
      <c r="AV14" s="103">
        <v>111784169</v>
      </c>
      <c r="AW14" s="92">
        <v>104782431</v>
      </c>
      <c r="AX14" s="91">
        <v>93.736377822874005</v>
      </c>
      <c r="AY14" s="103">
        <v>119064510</v>
      </c>
      <c r="AZ14" s="92">
        <v>110405004</v>
      </c>
      <c r="BA14" s="91">
        <v>92.727046875681097</v>
      </c>
      <c r="BB14" s="103">
        <v>156773001.83199999</v>
      </c>
      <c r="BC14" s="92">
        <v>137480972.40599999</v>
      </c>
      <c r="BD14" s="91">
        <v>87.694290980870804</v>
      </c>
      <c r="BE14" s="103">
        <v>172854515.09900001</v>
      </c>
      <c r="BF14" s="92">
        <v>148970914.15900001</v>
      </c>
      <c r="BG14" s="91">
        <v>86.182830731195537</v>
      </c>
      <c r="BH14" s="103">
        <v>179183234.28200001</v>
      </c>
      <c r="BI14" s="92">
        <v>158249547.241</v>
      </c>
      <c r="BJ14" s="91">
        <v>88.317161968371209</v>
      </c>
      <c r="BK14" s="103">
        <v>196583038.60699999</v>
      </c>
      <c r="BL14" s="92">
        <v>166500284.90200001</v>
      </c>
      <c r="BM14" s="91">
        <v>84.69717737696584</v>
      </c>
    </row>
    <row r="15" spans="1:65" ht="14.1" customHeight="1" x14ac:dyDescent="0.2">
      <c r="A15" s="104" t="s">
        <v>237</v>
      </c>
      <c r="B15" s="101">
        <v>131061041.90000001</v>
      </c>
      <c r="C15" s="102">
        <v>99.7</v>
      </c>
      <c r="D15" s="101">
        <v>201618078.19999996</v>
      </c>
      <c r="E15" s="102">
        <v>92.7</v>
      </c>
      <c r="F15" s="101">
        <v>251753547</v>
      </c>
      <c r="G15" s="102">
        <v>97.1</v>
      </c>
      <c r="H15" s="101">
        <v>336356411</v>
      </c>
      <c r="I15" s="102">
        <v>98.9</v>
      </c>
      <c r="J15" s="101">
        <v>365404130.37200004</v>
      </c>
      <c r="K15" s="102">
        <v>96.5</v>
      </c>
      <c r="L15" s="103">
        <v>382176021</v>
      </c>
      <c r="M15" s="92">
        <v>378431780.70700002</v>
      </c>
      <c r="N15" s="91">
        <v>99.020283825447024</v>
      </c>
      <c r="O15" s="103">
        <v>400873024</v>
      </c>
      <c r="P15" s="92">
        <v>399256494.56099999</v>
      </c>
      <c r="Q15" s="91">
        <v>99.596747762453575</v>
      </c>
      <c r="R15" s="103">
        <v>409504615</v>
      </c>
      <c r="S15" s="92">
        <v>406444577</v>
      </c>
      <c r="T15" s="91">
        <v>99.252746394567495</v>
      </c>
      <c r="U15" s="103">
        <v>408533733</v>
      </c>
      <c r="V15" s="92">
        <v>406916689</v>
      </c>
      <c r="W15" s="91">
        <v>99.60418348122063</v>
      </c>
      <c r="X15" s="103">
        <v>445945234</v>
      </c>
      <c r="Y15" s="92">
        <v>445600812</v>
      </c>
      <c r="Z15" s="91">
        <v>99.922765852454432</v>
      </c>
      <c r="AA15" s="103">
        <v>487588701</v>
      </c>
      <c r="AB15" s="92">
        <v>483603894</v>
      </c>
      <c r="AC15" s="91">
        <v>99.182752391138777</v>
      </c>
      <c r="AD15" s="103">
        <v>541788243</v>
      </c>
      <c r="AE15" s="92">
        <v>538883785</v>
      </c>
      <c r="AF15" s="91">
        <v>99.463912693284485</v>
      </c>
      <c r="AG15" s="103">
        <v>715845278</v>
      </c>
      <c r="AH15" s="92">
        <v>708960666</v>
      </c>
      <c r="AI15" s="91">
        <v>99.038254185424691</v>
      </c>
      <c r="AJ15" s="103">
        <v>753235539</v>
      </c>
      <c r="AK15" s="92">
        <v>730821507</v>
      </c>
      <c r="AL15" s="91">
        <v>97.024299725719658</v>
      </c>
      <c r="AM15" s="103">
        <v>782750989.17400002</v>
      </c>
      <c r="AN15" s="92">
        <v>769938772.52499998</v>
      </c>
      <c r="AO15" s="91">
        <v>98.363181033789544</v>
      </c>
      <c r="AP15" s="103">
        <v>846754828</v>
      </c>
      <c r="AQ15" s="92">
        <v>253923</v>
      </c>
      <c r="AR15" s="91">
        <v>2.9987782957170216E-2</v>
      </c>
      <c r="AS15" s="103">
        <v>35358789</v>
      </c>
      <c r="AT15" s="92">
        <v>253923</v>
      </c>
      <c r="AU15" s="91">
        <v>0.7181326260919173</v>
      </c>
      <c r="AV15" s="103">
        <v>61241472</v>
      </c>
      <c r="AW15" s="92">
        <v>20708717</v>
      </c>
      <c r="AX15" s="91">
        <v>33.814858336520714</v>
      </c>
      <c r="AY15" s="103">
        <v>43214181</v>
      </c>
      <c r="AZ15" s="92">
        <v>23308733</v>
      </c>
      <c r="BA15" s="91">
        <v>53.937694665554346</v>
      </c>
      <c r="BB15" s="103">
        <v>77440439.790000007</v>
      </c>
      <c r="BC15" s="92">
        <v>25038041.116</v>
      </c>
      <c r="BD15" s="91">
        <v>32.331997576327289</v>
      </c>
      <c r="BE15" s="103">
        <v>79934940.431999996</v>
      </c>
      <c r="BF15" s="92">
        <v>25833500.965999998</v>
      </c>
      <c r="BG15" s="91">
        <v>32.318158775606207</v>
      </c>
      <c r="BH15" s="103">
        <v>83548279.535999998</v>
      </c>
      <c r="BI15" s="92">
        <v>28768074.603999998</v>
      </c>
      <c r="BJ15" s="91">
        <v>34.432874936226746</v>
      </c>
      <c r="BK15" s="103">
        <v>94439226.538000003</v>
      </c>
      <c r="BL15" s="92">
        <v>30285842.925000001</v>
      </c>
      <c r="BM15" s="91">
        <v>32.069134866128671</v>
      </c>
    </row>
    <row r="16" spans="1:65" ht="14.1" customHeight="1" x14ac:dyDescent="0.2">
      <c r="A16" s="104" t="s">
        <v>238</v>
      </c>
      <c r="B16" s="101">
        <v>26291.200000000001</v>
      </c>
      <c r="C16" s="102">
        <v>26</v>
      </c>
      <c r="D16" s="101">
        <v>4453053.9000000004</v>
      </c>
      <c r="E16" s="102">
        <v>94.6</v>
      </c>
      <c r="F16" s="101">
        <v>0</v>
      </c>
      <c r="G16" s="102">
        <v>0</v>
      </c>
      <c r="H16" s="101">
        <v>62763</v>
      </c>
      <c r="I16" s="102">
        <v>57.8</v>
      </c>
      <c r="J16" s="101">
        <v>71403.134000000005</v>
      </c>
      <c r="K16" s="102">
        <v>98.8</v>
      </c>
      <c r="L16" s="103">
        <v>838266</v>
      </c>
      <c r="M16" s="92">
        <v>738518.77899999986</v>
      </c>
      <c r="N16" s="91">
        <v>88.100767417502297</v>
      </c>
      <c r="O16" s="103">
        <v>264498</v>
      </c>
      <c r="P16" s="92">
        <v>255747.78700000001</v>
      </c>
      <c r="Q16" s="91">
        <v>96.691765911273436</v>
      </c>
      <c r="R16" s="103">
        <v>216118</v>
      </c>
      <c r="S16" s="92">
        <v>216118</v>
      </c>
      <c r="T16" s="91">
        <v>100</v>
      </c>
      <c r="U16" s="103">
        <v>214729</v>
      </c>
      <c r="V16" s="92">
        <v>214729</v>
      </c>
      <c r="W16" s="91">
        <v>100</v>
      </c>
      <c r="X16" s="103">
        <v>546512</v>
      </c>
      <c r="Y16" s="92">
        <v>542763</v>
      </c>
      <c r="Z16" s="91">
        <v>99.314013233012261</v>
      </c>
      <c r="AA16" s="103">
        <v>518422</v>
      </c>
      <c r="AB16" s="92">
        <v>518422</v>
      </c>
      <c r="AC16" s="91">
        <v>100</v>
      </c>
      <c r="AD16" s="103">
        <v>306669</v>
      </c>
      <c r="AE16" s="92">
        <v>233723</v>
      </c>
      <c r="AF16" s="91">
        <v>76.213441854246767</v>
      </c>
      <c r="AG16" s="103">
        <v>493698</v>
      </c>
      <c r="AH16" s="92">
        <v>319149</v>
      </c>
      <c r="AI16" s="91">
        <v>64.64458028997484</v>
      </c>
      <c r="AJ16" s="103">
        <v>1194494</v>
      </c>
      <c r="AK16" s="92">
        <v>702959</v>
      </c>
      <c r="AL16" s="91">
        <v>58.849939807148466</v>
      </c>
      <c r="AM16" s="103">
        <v>759474.80099999998</v>
      </c>
      <c r="AN16" s="92">
        <v>750755.68400000001</v>
      </c>
      <c r="AO16" s="91">
        <v>98.851954404738706</v>
      </c>
      <c r="AP16" s="103">
        <v>358920</v>
      </c>
      <c r="AQ16" s="92">
        <v>358920</v>
      </c>
      <c r="AR16" s="91">
        <v>100</v>
      </c>
      <c r="AS16" s="103">
        <v>358920</v>
      </c>
      <c r="AT16" s="92">
        <v>358920</v>
      </c>
      <c r="AU16" s="91">
        <v>100</v>
      </c>
      <c r="AV16" s="103">
        <v>265950.16899999999</v>
      </c>
      <c r="AW16" s="92">
        <v>263729.826</v>
      </c>
      <c r="AX16" s="91">
        <v>99.165128186100162</v>
      </c>
      <c r="AY16" s="103">
        <v>392186</v>
      </c>
      <c r="AZ16" s="92">
        <v>390965</v>
      </c>
      <c r="BA16" s="91">
        <v>99.688668131957797</v>
      </c>
      <c r="BB16" s="103">
        <v>319000.217</v>
      </c>
      <c r="BC16" s="92">
        <v>301193.234</v>
      </c>
      <c r="BD16" s="91">
        <v>94.417877464954827</v>
      </c>
      <c r="BE16" s="103">
        <v>547680.10100000002</v>
      </c>
      <c r="BF16" s="92">
        <v>547679.03200000001</v>
      </c>
      <c r="BG16" s="91">
        <v>99.999804813065495</v>
      </c>
      <c r="BH16" s="103">
        <v>491827.511</v>
      </c>
      <c r="BI16" s="92">
        <v>491827.43400000001</v>
      </c>
      <c r="BJ16" s="91">
        <v>99.999984344104746</v>
      </c>
      <c r="BK16" s="103">
        <v>209005.90900000001</v>
      </c>
      <c r="BL16" s="92">
        <v>209005.90900000001</v>
      </c>
      <c r="BM16" s="91">
        <v>100</v>
      </c>
    </row>
    <row r="17" spans="1:65" ht="14.1" customHeight="1" x14ac:dyDescent="0.2">
      <c r="A17" s="104" t="s">
        <v>371</v>
      </c>
      <c r="B17" s="101">
        <v>0</v>
      </c>
      <c r="C17" s="102">
        <v>0</v>
      </c>
      <c r="D17" s="101">
        <v>0</v>
      </c>
      <c r="E17" s="102">
        <v>0</v>
      </c>
      <c r="F17" s="101">
        <v>0</v>
      </c>
      <c r="G17" s="102">
        <v>0</v>
      </c>
      <c r="H17" s="101">
        <v>0</v>
      </c>
      <c r="I17" s="102">
        <v>0</v>
      </c>
      <c r="J17" s="101">
        <v>0</v>
      </c>
      <c r="K17" s="102">
        <v>0</v>
      </c>
      <c r="L17" s="103">
        <v>0</v>
      </c>
      <c r="M17" s="92">
        <v>0</v>
      </c>
      <c r="N17" s="91">
        <v>0</v>
      </c>
      <c r="O17" s="103">
        <v>0</v>
      </c>
      <c r="P17" s="92">
        <v>0</v>
      </c>
      <c r="Q17" s="91">
        <v>0</v>
      </c>
      <c r="R17" s="103">
        <v>0</v>
      </c>
      <c r="S17" s="92">
        <v>0</v>
      </c>
      <c r="T17" s="91">
        <v>0</v>
      </c>
      <c r="U17" s="103">
        <v>0</v>
      </c>
      <c r="V17" s="92">
        <v>0</v>
      </c>
      <c r="W17" s="91">
        <v>0</v>
      </c>
      <c r="X17" s="103">
        <v>0</v>
      </c>
      <c r="Y17" s="92">
        <v>0</v>
      </c>
      <c r="Z17" s="91">
        <v>0</v>
      </c>
      <c r="AA17" s="103">
        <v>0</v>
      </c>
      <c r="AB17" s="92">
        <v>0</v>
      </c>
      <c r="AC17" s="91">
        <v>0</v>
      </c>
      <c r="AD17" s="103">
        <v>0</v>
      </c>
      <c r="AE17" s="92">
        <v>0</v>
      </c>
      <c r="AF17" s="91">
        <v>0</v>
      </c>
      <c r="AG17" s="103">
        <v>29054147</v>
      </c>
      <c r="AH17" s="92">
        <v>28323835</v>
      </c>
      <c r="AI17" s="91">
        <v>97.48637604125841</v>
      </c>
      <c r="AJ17" s="103">
        <v>32404167</v>
      </c>
      <c r="AK17" s="92">
        <v>31749284</v>
      </c>
      <c r="AL17" s="91">
        <v>97.979016093825223</v>
      </c>
      <c r="AM17" s="103">
        <v>34113208.449000001</v>
      </c>
      <c r="AN17" s="92">
        <v>33397440.603999998</v>
      </c>
      <c r="AO17" s="91">
        <v>97.901786793024499</v>
      </c>
      <c r="AP17" s="103">
        <v>38358954</v>
      </c>
      <c r="AQ17" s="92">
        <v>37947830</v>
      </c>
      <c r="AR17" s="91">
        <v>98.928218949870214</v>
      </c>
      <c r="AS17" s="103">
        <v>38358954</v>
      </c>
      <c r="AT17" s="92">
        <v>37947830</v>
      </c>
      <c r="AU17" s="91">
        <v>98.928218949870214</v>
      </c>
      <c r="AV17" s="103">
        <v>37503855.536999993</v>
      </c>
      <c r="AW17" s="92">
        <v>36820126.858999997</v>
      </c>
      <c r="AX17" s="91">
        <v>98.176910964992786</v>
      </c>
      <c r="AY17" s="103">
        <v>37834580</v>
      </c>
      <c r="AZ17" s="92">
        <v>37160292</v>
      </c>
      <c r="BA17" s="91">
        <v>98.217799695410918</v>
      </c>
      <c r="BB17" s="103">
        <v>0</v>
      </c>
      <c r="BC17" s="92">
        <v>0</v>
      </c>
      <c r="BD17" s="91">
        <v>0</v>
      </c>
      <c r="BE17" s="103">
        <v>0</v>
      </c>
      <c r="BF17" s="92">
        <v>0</v>
      </c>
      <c r="BG17" s="91">
        <v>0</v>
      </c>
      <c r="BH17" s="103">
        <v>0</v>
      </c>
      <c r="BI17" s="92">
        <v>0</v>
      </c>
      <c r="BJ17" s="91">
        <v>0</v>
      </c>
      <c r="BK17" s="103">
        <v>0</v>
      </c>
      <c r="BL17" s="92">
        <v>0</v>
      </c>
      <c r="BM17" s="91">
        <v>0</v>
      </c>
    </row>
    <row r="18" spans="1:65" ht="14.1" customHeight="1" x14ac:dyDescent="0.2">
      <c r="A18" s="110" t="s">
        <v>507</v>
      </c>
      <c r="B18" s="111">
        <v>134063251.30000001</v>
      </c>
      <c r="C18" s="112">
        <v>99.3</v>
      </c>
      <c r="D18" s="111">
        <v>188860718.30000001</v>
      </c>
      <c r="E18" s="112">
        <v>92.9</v>
      </c>
      <c r="F18" s="111">
        <v>178761852</v>
      </c>
      <c r="G18" s="112">
        <v>82.7</v>
      </c>
      <c r="H18" s="111">
        <v>173884950.03169</v>
      </c>
      <c r="I18" s="112">
        <v>83.8</v>
      </c>
      <c r="J18" s="111">
        <v>184789951.32699999</v>
      </c>
      <c r="K18" s="112">
        <v>99.8</v>
      </c>
      <c r="L18" s="111">
        <v>278436539.62200004</v>
      </c>
      <c r="M18" s="113">
        <v>277842412.20199996</v>
      </c>
      <c r="N18" s="114">
        <v>99.786620168169506</v>
      </c>
      <c r="O18" s="111">
        <v>455237090</v>
      </c>
      <c r="P18" s="113">
        <v>413688596.76999992</v>
      </c>
      <c r="Q18" s="114">
        <v>90.873218781448571</v>
      </c>
      <c r="R18" s="111">
        <v>471855218</v>
      </c>
      <c r="S18" s="113">
        <v>465085539</v>
      </c>
      <c r="T18" s="114">
        <v>98.565305894317774</v>
      </c>
      <c r="U18" s="111">
        <v>442692676</v>
      </c>
      <c r="V18" s="113">
        <v>437332461</v>
      </c>
      <c r="W18" s="114">
        <v>98.789179200245002</v>
      </c>
      <c r="X18" s="111">
        <v>603357862</v>
      </c>
      <c r="Y18" s="113">
        <v>585196354</v>
      </c>
      <c r="Z18" s="114">
        <v>96.989927679105975</v>
      </c>
      <c r="AA18" s="111">
        <v>586934968</v>
      </c>
      <c r="AB18" s="113">
        <v>571903872</v>
      </c>
      <c r="AC18" s="114">
        <v>97.439052566382443</v>
      </c>
      <c r="AD18" s="111">
        <v>824385925</v>
      </c>
      <c r="AE18" s="113">
        <v>811123908</v>
      </c>
      <c r="AF18" s="114">
        <v>98.391285367954339</v>
      </c>
      <c r="AG18" s="111">
        <v>677597536</v>
      </c>
      <c r="AH18" s="113">
        <v>644925797</v>
      </c>
      <c r="AI18" s="114">
        <v>95.17829725402072</v>
      </c>
      <c r="AJ18" s="111">
        <v>628786294</v>
      </c>
      <c r="AK18" s="113">
        <v>578533149</v>
      </c>
      <c r="AL18" s="114">
        <v>92.007913423125601</v>
      </c>
      <c r="AM18" s="111">
        <v>718874653</v>
      </c>
      <c r="AN18" s="113">
        <v>592238237.55700004</v>
      </c>
      <c r="AO18" s="114">
        <v>82.384075594469465</v>
      </c>
      <c r="AP18" s="111">
        <v>632817186</v>
      </c>
      <c r="AQ18" s="113">
        <v>486701288</v>
      </c>
      <c r="AR18" s="114">
        <v>76.910251296493698</v>
      </c>
      <c r="AS18" s="111">
        <v>486817186</v>
      </c>
      <c r="AT18" s="113">
        <v>486701288</v>
      </c>
      <c r="AU18" s="114">
        <v>99.976192705735741</v>
      </c>
      <c r="AV18" s="111">
        <v>247107946</v>
      </c>
      <c r="AW18" s="113">
        <v>237109164.05700001</v>
      </c>
      <c r="AX18" s="114">
        <v>95.953678501702257</v>
      </c>
      <c r="AY18" s="111">
        <v>384893865</v>
      </c>
      <c r="AZ18" s="113">
        <v>355178669</v>
      </c>
      <c r="BA18" s="114">
        <v>92.279638959690885</v>
      </c>
      <c r="BB18" s="111">
        <v>233673798</v>
      </c>
      <c r="BC18" s="113">
        <v>166408153.21599999</v>
      </c>
      <c r="BD18" s="114">
        <v>71.213869351325386</v>
      </c>
      <c r="BE18" s="111">
        <v>307879230</v>
      </c>
      <c r="BF18" s="113">
        <v>184226205.00800002</v>
      </c>
      <c r="BG18" s="114">
        <v>59.837165699030756</v>
      </c>
      <c r="BH18" s="111">
        <v>577908099</v>
      </c>
      <c r="BI18" s="113">
        <v>495134262.26999998</v>
      </c>
      <c r="BJ18" s="114">
        <v>85.676989667867588</v>
      </c>
      <c r="BK18" s="111">
        <v>238284513</v>
      </c>
      <c r="BL18" s="113">
        <v>180922115.956</v>
      </c>
      <c r="BM18" s="114">
        <v>75.926930239062571</v>
      </c>
    </row>
    <row r="19" spans="1:65" ht="14.1" customHeight="1" x14ac:dyDescent="0.2">
      <c r="A19" s="104" t="s">
        <v>240</v>
      </c>
      <c r="B19" s="101">
        <v>114974527.00000001</v>
      </c>
      <c r="C19" s="102">
        <v>99.2</v>
      </c>
      <c r="D19" s="101">
        <v>163067123.59999999</v>
      </c>
      <c r="E19" s="102">
        <v>93.1</v>
      </c>
      <c r="F19" s="101">
        <v>133516726</v>
      </c>
      <c r="G19" s="102">
        <v>82.8</v>
      </c>
      <c r="H19" s="101">
        <v>123872517.21973</v>
      </c>
      <c r="I19" s="102">
        <v>86.2</v>
      </c>
      <c r="J19" s="101">
        <v>126967174.14</v>
      </c>
      <c r="K19" s="102">
        <v>99.7</v>
      </c>
      <c r="L19" s="103">
        <v>82685743.693000004</v>
      </c>
      <c r="M19" s="92">
        <v>82319019.783000007</v>
      </c>
      <c r="N19" s="91">
        <v>99.556484717170122</v>
      </c>
      <c r="O19" s="103">
        <v>168545596</v>
      </c>
      <c r="P19" s="92">
        <v>154381656.75299999</v>
      </c>
      <c r="Q19" s="91">
        <v>91.59637535293416</v>
      </c>
      <c r="R19" s="103">
        <v>176737965</v>
      </c>
      <c r="S19" s="92">
        <v>173220620</v>
      </c>
      <c r="T19" s="91">
        <v>98.009853174443876</v>
      </c>
      <c r="U19" s="103">
        <v>142365486</v>
      </c>
      <c r="V19" s="92">
        <v>141463594</v>
      </c>
      <c r="W19" s="91">
        <v>99.366495331600248</v>
      </c>
      <c r="X19" s="103">
        <v>260291244</v>
      </c>
      <c r="Y19" s="92">
        <v>258758760</v>
      </c>
      <c r="Z19" s="91">
        <v>99.411242584863899</v>
      </c>
      <c r="AA19" s="103">
        <v>316279920</v>
      </c>
      <c r="AB19" s="92">
        <v>309757715</v>
      </c>
      <c r="AC19" s="91">
        <v>97.937837786224307</v>
      </c>
      <c r="AD19" s="103">
        <v>266608853</v>
      </c>
      <c r="AE19" s="92">
        <v>264708514</v>
      </c>
      <c r="AF19" s="91">
        <v>99.287218343045794</v>
      </c>
      <c r="AG19" s="103">
        <v>406935215</v>
      </c>
      <c r="AH19" s="92">
        <v>405474042</v>
      </c>
      <c r="AI19" s="91">
        <v>99.640932279601316</v>
      </c>
      <c r="AJ19" s="103">
        <v>272764214</v>
      </c>
      <c r="AK19" s="92">
        <v>271656514</v>
      </c>
      <c r="AL19" s="91">
        <v>99.593898340344595</v>
      </c>
      <c r="AM19" s="103">
        <v>307076848.06800002</v>
      </c>
      <c r="AN19" s="92">
        <v>293674735.40200001</v>
      </c>
      <c r="AO19" s="91">
        <v>95.635583486570042</v>
      </c>
      <c r="AP19" s="103">
        <v>312972427</v>
      </c>
      <c r="AQ19" s="92">
        <v>312971725</v>
      </c>
      <c r="AR19" s="91">
        <v>99.999775699090577</v>
      </c>
      <c r="AS19" s="103">
        <v>312972427</v>
      </c>
      <c r="AT19" s="92">
        <v>312971725</v>
      </c>
      <c r="AU19" s="91">
        <v>99.999775699090577</v>
      </c>
      <c r="AV19" s="103">
        <v>42752000</v>
      </c>
      <c r="AW19" s="92">
        <v>40714400.875</v>
      </c>
      <c r="AX19" s="91">
        <v>95.23390923231662</v>
      </c>
      <c r="AY19" s="103">
        <v>202654602</v>
      </c>
      <c r="AZ19" s="92">
        <v>200265489</v>
      </c>
      <c r="BA19" s="91">
        <v>98.821091168706843</v>
      </c>
      <c r="BB19" s="103">
        <v>68043895</v>
      </c>
      <c r="BC19" s="92">
        <v>22589276.436999999</v>
      </c>
      <c r="BD19" s="91">
        <v>33.198094313971879</v>
      </c>
      <c r="BE19" s="103">
        <v>104387254</v>
      </c>
      <c r="BF19" s="92">
        <v>25602567.344000001</v>
      </c>
      <c r="BG19" s="91">
        <v>24.526526336251742</v>
      </c>
      <c r="BH19" s="103">
        <v>371490871</v>
      </c>
      <c r="BI19" s="92">
        <v>322706435.65499997</v>
      </c>
      <c r="BJ19" s="91">
        <v>86.86793158236182</v>
      </c>
      <c r="BK19" s="103">
        <v>26191886</v>
      </c>
      <c r="BL19" s="92">
        <v>2697878.4540000004</v>
      </c>
      <c r="BM19" s="91">
        <v>10.300435997621554</v>
      </c>
    </row>
    <row r="20" spans="1:65" ht="14.1" customHeight="1" x14ac:dyDescent="0.2">
      <c r="A20" s="104" t="s">
        <v>241</v>
      </c>
      <c r="B20" s="101">
        <v>33733507.600000001</v>
      </c>
      <c r="C20" s="102">
        <v>99.3</v>
      </c>
      <c r="D20" s="101">
        <v>59318156.200000003</v>
      </c>
      <c r="E20" s="102">
        <v>98.4</v>
      </c>
      <c r="F20" s="101">
        <v>29050664</v>
      </c>
      <c r="G20" s="102">
        <v>73.3</v>
      </c>
      <c r="H20" s="101">
        <v>16840428.390500002</v>
      </c>
      <c r="I20" s="102">
        <v>98.6</v>
      </c>
      <c r="J20" s="101">
        <v>37701061.487000003</v>
      </c>
      <c r="K20" s="102">
        <v>100</v>
      </c>
      <c r="L20" s="103">
        <v>18150760</v>
      </c>
      <c r="M20" s="92">
        <v>18143327.550000001</v>
      </c>
      <c r="N20" s="91">
        <v>99.959051576903661</v>
      </c>
      <c r="O20" s="103">
        <v>34142634</v>
      </c>
      <c r="P20" s="92">
        <v>34063411.068999998</v>
      </c>
      <c r="Q20" s="91">
        <v>99.767964794397528</v>
      </c>
      <c r="R20" s="103">
        <v>52487748</v>
      </c>
      <c r="S20" s="92">
        <v>51232975</v>
      </c>
      <c r="T20" s="91">
        <v>97.609398292340529</v>
      </c>
      <c r="U20" s="103">
        <v>26485281</v>
      </c>
      <c r="V20" s="92">
        <v>26485281</v>
      </c>
      <c r="W20" s="91">
        <v>100</v>
      </c>
      <c r="X20" s="103">
        <v>130015495</v>
      </c>
      <c r="Y20" s="92">
        <v>129564814</v>
      </c>
      <c r="Z20" s="91">
        <v>99.653363624081877</v>
      </c>
      <c r="AA20" s="103">
        <v>169402700</v>
      </c>
      <c r="AB20" s="92">
        <v>169134763</v>
      </c>
      <c r="AC20" s="91">
        <v>99.841834280091163</v>
      </c>
      <c r="AD20" s="103">
        <v>115403885</v>
      </c>
      <c r="AE20" s="92">
        <v>114799623</v>
      </c>
      <c r="AF20" s="91">
        <v>99.476393710662336</v>
      </c>
      <c r="AG20" s="103">
        <v>267884729</v>
      </c>
      <c r="AH20" s="92">
        <v>267884728</v>
      </c>
      <c r="AI20" s="91">
        <v>99.999999626705119</v>
      </c>
      <c r="AJ20" s="103">
        <v>150127175</v>
      </c>
      <c r="AK20" s="92">
        <v>150123433</v>
      </c>
      <c r="AL20" s="91">
        <v>99.99750744660318</v>
      </c>
      <c r="AM20" s="103">
        <v>210827175</v>
      </c>
      <c r="AN20" s="92">
        <v>203557865.17300001</v>
      </c>
      <c r="AO20" s="91">
        <v>96.55200529675551</v>
      </c>
      <c r="AP20" s="103">
        <v>261400000</v>
      </c>
      <c r="AQ20" s="92">
        <v>261400000</v>
      </c>
      <c r="AR20" s="91">
        <v>100</v>
      </c>
      <c r="AS20" s="103">
        <v>261400000</v>
      </c>
      <c r="AT20" s="92">
        <v>261400000</v>
      </c>
      <c r="AU20" s="91">
        <v>100</v>
      </c>
      <c r="AV20" s="103">
        <v>0</v>
      </c>
      <c r="AW20" s="92">
        <v>0</v>
      </c>
      <c r="AX20" s="91">
        <v>0</v>
      </c>
      <c r="AY20" s="103">
        <v>160000000</v>
      </c>
      <c r="AZ20" s="92">
        <v>160000000</v>
      </c>
      <c r="BA20" s="91">
        <v>100</v>
      </c>
      <c r="BB20" s="103">
        <v>0</v>
      </c>
      <c r="BC20" s="92">
        <v>0</v>
      </c>
      <c r="BD20" s="91">
        <v>0</v>
      </c>
      <c r="BE20" s="103">
        <v>0</v>
      </c>
      <c r="BF20" s="92">
        <v>0</v>
      </c>
      <c r="BG20" s="91">
        <v>0</v>
      </c>
      <c r="BH20" s="103">
        <v>300000000</v>
      </c>
      <c r="BI20" s="92">
        <v>300000000</v>
      </c>
      <c r="BJ20" s="91">
        <v>100</v>
      </c>
      <c r="BK20" s="103">
        <v>6126839</v>
      </c>
      <c r="BL20" s="92">
        <v>1196706.932</v>
      </c>
      <c r="BM20" s="91">
        <v>19.532207913411796</v>
      </c>
    </row>
    <row r="21" spans="1:65" ht="14.1" customHeight="1" x14ac:dyDescent="0.2">
      <c r="A21" s="104" t="s">
        <v>242</v>
      </c>
      <c r="B21" s="101">
        <v>78579209.200000003</v>
      </c>
      <c r="C21" s="102">
        <v>99.8</v>
      </c>
      <c r="D21" s="101">
        <v>101171905.3</v>
      </c>
      <c r="E21" s="102">
        <v>92.5</v>
      </c>
      <c r="F21" s="101">
        <v>78097311</v>
      </c>
      <c r="G21" s="102">
        <v>84.5</v>
      </c>
      <c r="H21" s="101">
        <v>105991432.53651001</v>
      </c>
      <c r="I21" s="102">
        <v>86.4</v>
      </c>
      <c r="J21" s="101">
        <v>88169374.228</v>
      </c>
      <c r="K21" s="102">
        <v>99.7</v>
      </c>
      <c r="L21" s="103">
        <v>61821156.589000002</v>
      </c>
      <c r="M21" s="92">
        <v>61571376.681000002</v>
      </c>
      <c r="N21" s="91">
        <v>99.595963709219177</v>
      </c>
      <c r="O21" s="103">
        <v>130314125</v>
      </c>
      <c r="P21" s="92">
        <v>118706403.279</v>
      </c>
      <c r="Q21" s="91">
        <v>91.09250687828353</v>
      </c>
      <c r="R21" s="103">
        <v>123344943</v>
      </c>
      <c r="S21" s="92">
        <v>121153251</v>
      </c>
      <c r="T21" s="91">
        <v>98.223119694497726</v>
      </c>
      <c r="U21" s="103">
        <v>113848978</v>
      </c>
      <c r="V21" s="92">
        <v>113303810</v>
      </c>
      <c r="W21" s="91">
        <v>99.521148094978955</v>
      </c>
      <c r="X21" s="103">
        <v>128582117</v>
      </c>
      <c r="Y21" s="92">
        <v>127599660</v>
      </c>
      <c r="Z21" s="91">
        <v>99.235930296590155</v>
      </c>
      <c r="AA21" s="103">
        <v>142374728</v>
      </c>
      <c r="AB21" s="92">
        <v>136782057</v>
      </c>
      <c r="AC21" s="91">
        <v>96.071865366443404</v>
      </c>
      <c r="AD21" s="103">
        <v>143160963</v>
      </c>
      <c r="AE21" s="92">
        <v>142925336</v>
      </c>
      <c r="AF21" s="91">
        <v>99.835411137881209</v>
      </c>
      <c r="AG21" s="103">
        <v>134594362</v>
      </c>
      <c r="AH21" s="92">
        <v>133739211</v>
      </c>
      <c r="AI21" s="91">
        <v>99.364645749425975</v>
      </c>
      <c r="AJ21" s="103">
        <v>121877760</v>
      </c>
      <c r="AK21" s="92">
        <v>120843477</v>
      </c>
      <c r="AL21" s="91">
        <v>99.151376756514068</v>
      </c>
      <c r="AM21" s="103">
        <v>95023244.068000004</v>
      </c>
      <c r="AN21" s="92">
        <v>89597258.960999995</v>
      </c>
      <c r="AO21" s="91">
        <v>94.289833860947653</v>
      </c>
      <c r="AP21" s="103">
        <v>51014120</v>
      </c>
      <c r="AQ21" s="92">
        <v>51014120</v>
      </c>
      <c r="AR21" s="91">
        <v>100</v>
      </c>
      <c r="AS21" s="103">
        <v>51014120</v>
      </c>
      <c r="AT21" s="92">
        <v>51014120</v>
      </c>
      <c r="AU21" s="91">
        <v>100</v>
      </c>
      <c r="AV21" s="103">
        <v>41877000</v>
      </c>
      <c r="AW21" s="92">
        <v>40172000</v>
      </c>
      <c r="AX21" s="91">
        <v>95.928552666141314</v>
      </c>
      <c r="AY21" s="103">
        <v>42122000</v>
      </c>
      <c r="AZ21" s="92">
        <v>39782000</v>
      </c>
      <c r="BA21" s="91">
        <v>94.444708228479186</v>
      </c>
      <c r="BB21" s="103">
        <v>67557000</v>
      </c>
      <c r="BC21" s="92">
        <v>22110000</v>
      </c>
      <c r="BD21" s="91">
        <v>32.727918646476311</v>
      </c>
      <c r="BE21" s="103">
        <v>94118000</v>
      </c>
      <c r="BF21" s="92">
        <v>25156682.151999999</v>
      </c>
      <c r="BG21" s="91">
        <v>26.728874553220422</v>
      </c>
      <c r="BH21" s="103">
        <v>66034136</v>
      </c>
      <c r="BI21" s="92">
        <v>22606903.671999998</v>
      </c>
      <c r="BJ21" s="91">
        <v>34.235177502738885</v>
      </c>
      <c r="BK21" s="103">
        <v>17888011</v>
      </c>
      <c r="BL21" s="92">
        <v>1437443.2679999999</v>
      </c>
      <c r="BM21" s="91">
        <v>8.0357915030351883</v>
      </c>
    </row>
    <row r="22" spans="1:65" ht="14.1" customHeight="1" x14ac:dyDescent="0.2">
      <c r="A22" s="104" t="s">
        <v>243</v>
      </c>
      <c r="B22" s="101">
        <v>2661810.2000000002</v>
      </c>
      <c r="C22" s="102">
        <v>82.7</v>
      </c>
      <c r="D22" s="101">
        <v>2577062.1</v>
      </c>
      <c r="E22" s="102">
        <v>47.7</v>
      </c>
      <c r="F22" s="101">
        <v>26368751</v>
      </c>
      <c r="G22" s="102">
        <v>90.8</v>
      </c>
      <c r="H22" s="101">
        <v>1040656.29272</v>
      </c>
      <c r="I22" s="102">
        <v>27.5</v>
      </c>
      <c r="J22" s="101">
        <v>1096738.425</v>
      </c>
      <c r="K22" s="102">
        <v>90.8</v>
      </c>
      <c r="L22" s="103">
        <v>2713827.1039999998</v>
      </c>
      <c r="M22" s="92">
        <v>2604315.5520000001</v>
      </c>
      <c r="N22" s="91">
        <v>95.964682059568688</v>
      </c>
      <c r="O22" s="103">
        <v>4088837</v>
      </c>
      <c r="P22" s="92">
        <v>1611842.405</v>
      </c>
      <c r="Q22" s="91">
        <v>39.420559073399112</v>
      </c>
      <c r="R22" s="103">
        <v>905274</v>
      </c>
      <c r="S22" s="92">
        <v>834394</v>
      </c>
      <c r="T22" s="91">
        <v>92.170326332138117</v>
      </c>
      <c r="U22" s="103">
        <v>2031227</v>
      </c>
      <c r="V22" s="92">
        <v>1674503</v>
      </c>
      <c r="W22" s="91">
        <v>82.438004221093948</v>
      </c>
      <c r="X22" s="103">
        <v>1693632</v>
      </c>
      <c r="Y22" s="92">
        <v>1594286</v>
      </c>
      <c r="Z22" s="91">
        <v>94.134144843744096</v>
      </c>
      <c r="AA22" s="103">
        <v>4502492</v>
      </c>
      <c r="AB22" s="92">
        <v>3840895</v>
      </c>
      <c r="AC22" s="91">
        <v>85.305981665264483</v>
      </c>
      <c r="AD22" s="103">
        <v>8044005</v>
      </c>
      <c r="AE22" s="92">
        <v>6983555</v>
      </c>
      <c r="AF22" s="91">
        <v>86.816890342559461</v>
      </c>
      <c r="AG22" s="103">
        <v>4456124</v>
      </c>
      <c r="AH22" s="92">
        <v>3850103</v>
      </c>
      <c r="AI22" s="91">
        <v>86.400266240346994</v>
      </c>
      <c r="AJ22" s="103">
        <v>759279</v>
      </c>
      <c r="AK22" s="92">
        <v>689604</v>
      </c>
      <c r="AL22" s="91">
        <v>90.823531271113779</v>
      </c>
      <c r="AM22" s="103">
        <v>1226429</v>
      </c>
      <c r="AN22" s="92">
        <v>519611.26799999998</v>
      </c>
      <c r="AO22" s="91">
        <v>42.367823004837618</v>
      </c>
      <c r="AP22" s="103">
        <v>558307</v>
      </c>
      <c r="AQ22" s="92">
        <v>557605</v>
      </c>
      <c r="AR22" s="91">
        <v>99.874262726421122</v>
      </c>
      <c r="AS22" s="103">
        <v>558307</v>
      </c>
      <c r="AT22" s="92">
        <v>557605</v>
      </c>
      <c r="AU22" s="91">
        <v>99.874262726421122</v>
      </c>
      <c r="AV22" s="103">
        <v>875000</v>
      </c>
      <c r="AW22" s="92">
        <v>542400.875</v>
      </c>
      <c r="AX22" s="91">
        <v>61.988671428571429</v>
      </c>
      <c r="AY22" s="103">
        <v>532602</v>
      </c>
      <c r="AZ22" s="92">
        <v>483489</v>
      </c>
      <c r="BA22" s="91">
        <v>90.778667748149658</v>
      </c>
      <c r="BB22" s="103">
        <v>486895</v>
      </c>
      <c r="BC22" s="92">
        <v>479276.43699999998</v>
      </c>
      <c r="BD22" s="91">
        <v>98.435275983528271</v>
      </c>
      <c r="BE22" s="103">
        <v>10269254</v>
      </c>
      <c r="BF22" s="92">
        <v>445885.19199999998</v>
      </c>
      <c r="BG22" s="91">
        <v>4.3419433583004183</v>
      </c>
      <c r="BH22" s="103">
        <v>5456735</v>
      </c>
      <c r="BI22" s="92">
        <v>99531.982999999993</v>
      </c>
      <c r="BJ22" s="91">
        <v>1.8240208293054363</v>
      </c>
      <c r="BK22" s="103">
        <v>2177036</v>
      </c>
      <c r="BL22" s="92">
        <v>63728.254000000001</v>
      </c>
      <c r="BM22" s="91">
        <v>2.927294449885073</v>
      </c>
    </row>
    <row r="23" spans="1:65" ht="14.1" customHeight="1" x14ac:dyDescent="0.2">
      <c r="A23" s="104" t="s">
        <v>244</v>
      </c>
      <c r="B23" s="101">
        <v>19088724.300000001</v>
      </c>
      <c r="C23" s="102">
        <v>100</v>
      </c>
      <c r="D23" s="101">
        <v>25535609.899999999</v>
      </c>
      <c r="E23" s="102">
        <v>91.6</v>
      </c>
      <c r="F23" s="101">
        <v>45245126</v>
      </c>
      <c r="G23" s="102">
        <v>82.3</v>
      </c>
      <c r="H23" s="101">
        <v>50012432.811959997</v>
      </c>
      <c r="I23" s="102">
        <v>78.3</v>
      </c>
      <c r="J23" s="101">
        <v>57822777.186999999</v>
      </c>
      <c r="K23" s="102">
        <v>100</v>
      </c>
      <c r="L23" s="103">
        <v>195750795.92900002</v>
      </c>
      <c r="M23" s="92">
        <v>195523392.41899997</v>
      </c>
      <c r="N23" s="91">
        <v>99.88383009687351</v>
      </c>
      <c r="O23" s="103">
        <v>207651942</v>
      </c>
      <c r="P23" s="92">
        <v>180940648.69</v>
      </c>
      <c r="Q23" s="91">
        <v>87.136506862045138</v>
      </c>
      <c r="R23" s="103">
        <v>225365570</v>
      </c>
      <c r="S23" s="92">
        <v>224720864</v>
      </c>
      <c r="T23" s="91">
        <v>99.713928795778344</v>
      </c>
      <c r="U23" s="103">
        <v>229448131</v>
      </c>
      <c r="V23" s="92">
        <v>229252075</v>
      </c>
      <c r="W23" s="91">
        <v>99.914553237306606</v>
      </c>
      <c r="X23" s="103">
        <v>238348645</v>
      </c>
      <c r="Y23" s="92">
        <v>226259587</v>
      </c>
      <c r="Z23" s="91">
        <v>94.927993821823492</v>
      </c>
      <c r="AA23" s="103">
        <v>156245172</v>
      </c>
      <c r="AB23" s="92">
        <v>156217902</v>
      </c>
      <c r="AC23" s="91">
        <v>99.982546660705779</v>
      </c>
      <c r="AD23" s="103">
        <v>422998648</v>
      </c>
      <c r="AE23" s="92">
        <v>422740321</v>
      </c>
      <c r="AF23" s="91">
        <v>99.938929592039742</v>
      </c>
      <c r="AG23" s="103">
        <v>130070678</v>
      </c>
      <c r="AH23" s="92">
        <v>111556476</v>
      </c>
      <c r="AI23" s="91">
        <v>85.766044826797938</v>
      </c>
      <c r="AJ23" s="103">
        <v>187750249</v>
      </c>
      <c r="AK23" s="92">
        <v>186892786</v>
      </c>
      <c r="AL23" s="91">
        <v>99.543295945242662</v>
      </c>
      <c r="AM23" s="103">
        <v>242278107</v>
      </c>
      <c r="AN23" s="92">
        <v>211872462.48000002</v>
      </c>
      <c r="AO23" s="91">
        <v>87.450106451426095</v>
      </c>
      <c r="AP23" s="103">
        <v>173732530</v>
      </c>
      <c r="AQ23" s="92">
        <v>173617334</v>
      </c>
      <c r="AR23" s="91">
        <v>99.933693476978675</v>
      </c>
      <c r="AS23" s="103">
        <v>173732530</v>
      </c>
      <c r="AT23" s="92">
        <v>173617334</v>
      </c>
      <c r="AU23" s="91">
        <v>99.933693476978675</v>
      </c>
      <c r="AV23" s="103">
        <v>204076000</v>
      </c>
      <c r="AW23" s="92">
        <v>196114817.18200001</v>
      </c>
      <c r="AX23" s="91">
        <v>96.098912749171888</v>
      </c>
      <c r="AY23" s="103">
        <v>181647562</v>
      </c>
      <c r="AZ23" s="92">
        <v>154429612</v>
      </c>
      <c r="BA23" s="91">
        <v>85.01606644189367</v>
      </c>
      <c r="BB23" s="103">
        <v>163709303</v>
      </c>
      <c r="BC23" s="92">
        <v>142153248.667</v>
      </c>
      <c r="BD23" s="91">
        <v>86.83272487391875</v>
      </c>
      <c r="BE23" s="103">
        <v>201571376</v>
      </c>
      <c r="BF23" s="92">
        <v>157712359.789</v>
      </c>
      <c r="BG23" s="91">
        <v>78.241446240363018</v>
      </c>
      <c r="BH23" s="103">
        <v>204495263</v>
      </c>
      <c r="BI23" s="92">
        <v>170625132.77000001</v>
      </c>
      <c r="BJ23" s="91">
        <v>83.437205472089587</v>
      </c>
      <c r="BK23" s="103">
        <v>210047620</v>
      </c>
      <c r="BL23" s="92">
        <v>176280817.17399999</v>
      </c>
      <c r="BM23" s="91">
        <v>83.924215458380331</v>
      </c>
    </row>
    <row r="24" spans="1:65" ht="14.1" customHeight="1" x14ac:dyDescent="0.2">
      <c r="A24" s="104" t="s">
        <v>241</v>
      </c>
      <c r="B24" s="101">
        <v>10959376.9</v>
      </c>
      <c r="C24" s="102">
        <v>100</v>
      </c>
      <c r="D24" s="101">
        <v>12575609.9</v>
      </c>
      <c r="E24" s="102">
        <v>99.9</v>
      </c>
      <c r="F24" s="101">
        <v>12544697</v>
      </c>
      <c r="G24" s="102">
        <v>66.7</v>
      </c>
      <c r="H24" s="101">
        <v>15445482</v>
      </c>
      <c r="I24" s="102">
        <v>87.7</v>
      </c>
      <c r="J24" s="101">
        <v>16713075.434</v>
      </c>
      <c r="K24" s="102">
        <v>100</v>
      </c>
      <c r="L24" s="103">
        <v>135015539.62200001</v>
      </c>
      <c r="M24" s="92">
        <v>135014961.69999999</v>
      </c>
      <c r="N24" s="91">
        <v>99.999571958900702</v>
      </c>
      <c r="O24" s="103">
        <v>146685997</v>
      </c>
      <c r="P24" s="92">
        <v>134633294.68200001</v>
      </c>
      <c r="Q24" s="91">
        <v>91.783331357798261</v>
      </c>
      <c r="R24" s="103">
        <v>173802697</v>
      </c>
      <c r="S24" s="92">
        <v>173605792</v>
      </c>
      <c r="T24" s="91">
        <v>99.88670774194027</v>
      </c>
      <c r="U24" s="103">
        <v>175604662</v>
      </c>
      <c r="V24" s="92">
        <v>175604662</v>
      </c>
      <c r="W24" s="91">
        <v>100</v>
      </c>
      <c r="X24" s="103">
        <v>163212414</v>
      </c>
      <c r="Y24" s="92">
        <v>151464271</v>
      </c>
      <c r="Z24" s="91">
        <v>92.801930495311467</v>
      </c>
      <c r="AA24" s="103">
        <v>59057315</v>
      </c>
      <c r="AB24" s="92">
        <v>59057315</v>
      </c>
      <c r="AC24" s="91">
        <v>100</v>
      </c>
      <c r="AD24" s="103">
        <v>326915485</v>
      </c>
      <c r="AE24" s="92">
        <v>326915479</v>
      </c>
      <c r="AF24" s="91">
        <v>99.999998164663268</v>
      </c>
      <c r="AG24" s="103">
        <v>59665794</v>
      </c>
      <c r="AH24" s="92">
        <v>55797861</v>
      </c>
      <c r="AI24" s="91">
        <v>93.517335912767706</v>
      </c>
      <c r="AJ24" s="103">
        <v>69785964</v>
      </c>
      <c r="AK24" s="92">
        <v>69777784</v>
      </c>
      <c r="AL24" s="91">
        <v>99.988278445218583</v>
      </c>
      <c r="AM24" s="103">
        <v>116772102</v>
      </c>
      <c r="AN24" s="92">
        <v>111686537.936</v>
      </c>
      <c r="AO24" s="91">
        <v>95.644880945964303</v>
      </c>
      <c r="AP24" s="103">
        <v>78763621</v>
      </c>
      <c r="AQ24" s="92">
        <v>78748456</v>
      </c>
      <c r="AR24" s="91">
        <v>99.980746187380092</v>
      </c>
      <c r="AS24" s="103">
        <v>78763621</v>
      </c>
      <c r="AT24" s="92">
        <v>78748456</v>
      </c>
      <c r="AU24" s="91">
        <v>99.980746187380092</v>
      </c>
      <c r="AV24" s="103">
        <v>108926000</v>
      </c>
      <c r="AW24" s="92">
        <v>105088649.17900001</v>
      </c>
      <c r="AX24" s="91">
        <v>96.477102968070071</v>
      </c>
      <c r="AY24" s="103">
        <v>72884000</v>
      </c>
      <c r="AZ24" s="92">
        <v>70662563</v>
      </c>
      <c r="BA24" s="91">
        <v>96.952092365951373</v>
      </c>
      <c r="BB24" s="103">
        <v>74965314</v>
      </c>
      <c r="BC24" s="92">
        <v>61938294.953000002</v>
      </c>
      <c r="BD24" s="91">
        <v>82.622604572829502</v>
      </c>
      <c r="BE24" s="103">
        <v>91716799</v>
      </c>
      <c r="BF24" s="92">
        <v>79393063.096000001</v>
      </c>
      <c r="BG24" s="91">
        <v>86.563272989935029</v>
      </c>
      <c r="BH24" s="103">
        <v>93504903</v>
      </c>
      <c r="BI24" s="92">
        <v>90453001.120000005</v>
      </c>
      <c r="BJ24" s="91">
        <v>96.73610497194997</v>
      </c>
      <c r="BK24" s="103">
        <v>100257675</v>
      </c>
      <c r="BL24" s="92">
        <v>95792254.165000007</v>
      </c>
      <c r="BM24" s="91">
        <v>95.546055865548453</v>
      </c>
    </row>
    <row r="25" spans="1:65" ht="14.1" customHeight="1" x14ac:dyDescent="0.2">
      <c r="A25" s="104" t="s">
        <v>242</v>
      </c>
      <c r="B25" s="101">
        <v>8129347.4000000004</v>
      </c>
      <c r="C25" s="102">
        <v>100</v>
      </c>
      <c r="D25" s="101">
        <v>8274548.9000000004</v>
      </c>
      <c r="E25" s="102">
        <v>97.8</v>
      </c>
      <c r="F25" s="101">
        <v>19926622</v>
      </c>
      <c r="G25" s="102">
        <v>88.7</v>
      </c>
      <c r="H25" s="101">
        <v>33222680</v>
      </c>
      <c r="I25" s="102">
        <v>78.7</v>
      </c>
      <c r="J25" s="101">
        <v>40421714.953000002</v>
      </c>
      <c r="K25" s="102">
        <v>100</v>
      </c>
      <c r="L25" s="103">
        <v>60316269.718999997</v>
      </c>
      <c r="M25" s="92">
        <v>60105713.159999996</v>
      </c>
      <c r="N25" s="91">
        <v>99.650912498433769</v>
      </c>
      <c r="O25" s="103">
        <v>52427414</v>
      </c>
      <c r="P25" s="92">
        <v>39237385.285999998</v>
      </c>
      <c r="Q25" s="91">
        <v>74.841351675289573</v>
      </c>
      <c r="R25" s="103">
        <v>50104992</v>
      </c>
      <c r="S25" s="92">
        <v>49957745</v>
      </c>
      <c r="T25" s="91">
        <v>99.706123094481285</v>
      </c>
      <c r="U25" s="103">
        <v>49273791</v>
      </c>
      <c r="V25" s="92">
        <v>49273791</v>
      </c>
      <c r="W25" s="91">
        <v>100</v>
      </c>
      <c r="X25" s="103">
        <v>73404191</v>
      </c>
      <c r="Y25" s="92">
        <v>73314024</v>
      </c>
      <c r="Z25" s="91">
        <v>99.877163689468361</v>
      </c>
      <c r="AA25" s="103">
        <v>95754946</v>
      </c>
      <c r="AB25" s="92">
        <v>95754946</v>
      </c>
      <c r="AC25" s="91">
        <v>100</v>
      </c>
      <c r="AD25" s="103">
        <v>94205758</v>
      </c>
      <c r="AE25" s="92">
        <v>94205714</v>
      </c>
      <c r="AF25" s="91">
        <v>99.999953293725412</v>
      </c>
      <c r="AG25" s="103">
        <v>61351479</v>
      </c>
      <c r="AH25" s="92">
        <v>50305473</v>
      </c>
      <c r="AI25" s="91">
        <v>81.995534288586597</v>
      </c>
      <c r="AJ25" s="103">
        <v>113569566</v>
      </c>
      <c r="AK25" s="92">
        <v>112992502</v>
      </c>
      <c r="AL25" s="91">
        <v>99.491885000247336</v>
      </c>
      <c r="AM25" s="103">
        <v>121965422</v>
      </c>
      <c r="AN25" s="92">
        <v>97722563.897</v>
      </c>
      <c r="AO25" s="91">
        <v>80.123171218970569</v>
      </c>
      <c r="AP25" s="103">
        <v>92398289</v>
      </c>
      <c r="AQ25" s="92">
        <v>92322647</v>
      </c>
      <c r="AR25" s="91">
        <v>99.918134847713475</v>
      </c>
      <c r="AS25" s="103">
        <v>92398289</v>
      </c>
      <c r="AT25" s="92">
        <v>92322647</v>
      </c>
      <c r="AU25" s="91">
        <v>99.918134847713475</v>
      </c>
      <c r="AV25" s="103">
        <v>91429000</v>
      </c>
      <c r="AW25" s="92">
        <v>89038680.420000002</v>
      </c>
      <c r="AX25" s="91">
        <v>97.385600214374008</v>
      </c>
      <c r="AY25" s="103">
        <v>105683299</v>
      </c>
      <c r="AZ25" s="92">
        <v>81248303</v>
      </c>
      <c r="BA25" s="91">
        <v>76.879037434287511</v>
      </c>
      <c r="BB25" s="103">
        <v>86020513</v>
      </c>
      <c r="BC25" s="92">
        <v>78382482.130999997</v>
      </c>
      <c r="BD25" s="91">
        <v>91.12068667969929</v>
      </c>
      <c r="BE25" s="103">
        <v>83692560</v>
      </c>
      <c r="BF25" s="92">
        <v>76692059.547999993</v>
      </c>
      <c r="BG25" s="91">
        <v>91.635456661858584</v>
      </c>
      <c r="BH25" s="103">
        <v>88700487</v>
      </c>
      <c r="BI25" s="92">
        <v>78051810.709000006</v>
      </c>
      <c r="BJ25" s="91">
        <v>87.994793883149711</v>
      </c>
      <c r="BK25" s="103">
        <v>90650719</v>
      </c>
      <c r="BL25" s="92">
        <v>78618713.571999997</v>
      </c>
      <c r="BM25" s="91">
        <v>86.727071157593343</v>
      </c>
    </row>
    <row r="26" spans="1:65" ht="14.1" customHeight="1" x14ac:dyDescent="0.2">
      <c r="A26" s="104" t="s">
        <v>243</v>
      </c>
      <c r="B26" s="101">
        <v>0</v>
      </c>
      <c r="C26" s="102">
        <v>0</v>
      </c>
      <c r="D26" s="101">
        <v>4685451.0999999996</v>
      </c>
      <c r="E26" s="102">
        <v>70.400000000000006</v>
      </c>
      <c r="F26" s="101">
        <v>12773807</v>
      </c>
      <c r="G26" s="102">
        <v>94.2</v>
      </c>
      <c r="H26" s="101">
        <v>1344270.8119600001</v>
      </c>
      <c r="I26" s="102">
        <v>34.200000000000003</v>
      </c>
      <c r="J26" s="101">
        <v>687986.8</v>
      </c>
      <c r="K26" s="102">
        <v>100</v>
      </c>
      <c r="L26" s="103">
        <v>418986.58799999999</v>
      </c>
      <c r="M26" s="92">
        <v>402717.55900000001</v>
      </c>
      <c r="N26" s="91">
        <v>96.117052558255168</v>
      </c>
      <c r="O26" s="103">
        <v>8538531</v>
      </c>
      <c r="P26" s="92">
        <v>7069968.7220000001</v>
      </c>
      <c r="Q26" s="91">
        <v>82.800761887495639</v>
      </c>
      <c r="R26" s="103">
        <v>1457881</v>
      </c>
      <c r="S26" s="92">
        <v>1157327</v>
      </c>
      <c r="T26" s="91">
        <v>79.384188421414365</v>
      </c>
      <c r="U26" s="103">
        <v>4569678</v>
      </c>
      <c r="V26" s="92">
        <v>4373622</v>
      </c>
      <c r="W26" s="91">
        <v>95.709632057225917</v>
      </c>
      <c r="X26" s="103">
        <v>1732040</v>
      </c>
      <c r="Y26" s="92">
        <v>1481292</v>
      </c>
      <c r="Z26" s="91">
        <v>85.522967137017631</v>
      </c>
      <c r="AA26" s="103">
        <v>1432911</v>
      </c>
      <c r="AB26" s="92">
        <v>1405641</v>
      </c>
      <c r="AC26" s="91">
        <v>98.096881104269556</v>
      </c>
      <c r="AD26" s="103">
        <v>1877405</v>
      </c>
      <c r="AE26" s="92">
        <v>1619128</v>
      </c>
      <c r="AF26" s="91">
        <v>86.242872475571332</v>
      </c>
      <c r="AG26" s="103">
        <v>9053405</v>
      </c>
      <c r="AH26" s="92">
        <v>5453142</v>
      </c>
      <c r="AI26" s="91">
        <v>60.233050437929158</v>
      </c>
      <c r="AJ26" s="103">
        <v>4394719</v>
      </c>
      <c r="AK26" s="92">
        <v>4122500</v>
      </c>
      <c r="AL26" s="91">
        <v>93.805770061749115</v>
      </c>
      <c r="AM26" s="103">
        <v>3540583</v>
      </c>
      <c r="AN26" s="92">
        <v>2463360.6469999999</v>
      </c>
      <c r="AO26" s="91">
        <v>69.575000699037417</v>
      </c>
      <c r="AP26" s="103">
        <v>2570620</v>
      </c>
      <c r="AQ26" s="92">
        <v>2546231</v>
      </c>
      <c r="AR26" s="91">
        <v>99.051240556752845</v>
      </c>
      <c r="AS26" s="103">
        <v>2570620</v>
      </c>
      <c r="AT26" s="92">
        <v>2546231</v>
      </c>
      <c r="AU26" s="91">
        <v>99.051240556752845</v>
      </c>
      <c r="AV26" s="103">
        <v>3721000</v>
      </c>
      <c r="AW26" s="92">
        <v>1987487.5830000001</v>
      </c>
      <c r="AX26" s="91">
        <v>53.412727304488037</v>
      </c>
      <c r="AY26" s="103">
        <v>3080263</v>
      </c>
      <c r="AZ26" s="92">
        <v>2518746</v>
      </c>
      <c r="BA26" s="91">
        <v>81.770485182596417</v>
      </c>
      <c r="BB26" s="103">
        <v>2723476</v>
      </c>
      <c r="BC26" s="92">
        <v>1832471.5830000001</v>
      </c>
      <c r="BD26" s="91">
        <v>67.284293417676537</v>
      </c>
      <c r="BE26" s="103">
        <v>26162017</v>
      </c>
      <c r="BF26" s="92">
        <v>1627237.145</v>
      </c>
      <c r="BG26" s="91">
        <v>6.2198459124921444</v>
      </c>
      <c r="BH26" s="103">
        <v>22289873</v>
      </c>
      <c r="BI26" s="92">
        <v>2120320.9410000001</v>
      </c>
      <c r="BJ26" s="91">
        <v>9.5124855175262777</v>
      </c>
      <c r="BK26" s="103">
        <v>19139226</v>
      </c>
      <c r="BL26" s="92">
        <v>1869849.4369999999</v>
      </c>
      <c r="BM26" s="91">
        <v>9.7697233785734063</v>
      </c>
    </row>
    <row r="27" spans="1:65" ht="14.1" customHeight="1" x14ac:dyDescent="0.2">
      <c r="A27" s="104" t="s">
        <v>301</v>
      </c>
      <c r="B27" s="101">
        <v>0</v>
      </c>
      <c r="C27" s="102">
        <v>0</v>
      </c>
      <c r="D27" s="101">
        <v>257984.8</v>
      </c>
      <c r="E27" s="102">
        <v>100</v>
      </c>
      <c r="F27" s="101">
        <v>0</v>
      </c>
      <c r="G27" s="102">
        <v>0</v>
      </c>
      <c r="H27" s="101">
        <v>0</v>
      </c>
      <c r="I27" s="102">
        <v>0</v>
      </c>
      <c r="J27" s="101">
        <v>0</v>
      </c>
      <c r="K27" s="102">
        <v>0</v>
      </c>
      <c r="L27" s="103">
        <v>0</v>
      </c>
      <c r="M27" s="92">
        <v>0</v>
      </c>
      <c r="N27" s="91">
        <v>0</v>
      </c>
      <c r="O27" s="103">
        <v>0</v>
      </c>
      <c r="P27" s="92">
        <v>0</v>
      </c>
      <c r="Q27" s="91">
        <v>0</v>
      </c>
      <c r="R27" s="103">
        <v>0</v>
      </c>
      <c r="S27" s="92">
        <v>0</v>
      </c>
      <c r="T27" s="91">
        <v>0</v>
      </c>
      <c r="U27" s="103">
        <v>2000000</v>
      </c>
      <c r="V27" s="92">
        <v>0</v>
      </c>
      <c r="W27" s="91">
        <v>0</v>
      </c>
      <c r="X27" s="103">
        <v>3000000</v>
      </c>
      <c r="Y27" s="92">
        <v>0</v>
      </c>
      <c r="Z27" s="91">
        <v>0</v>
      </c>
      <c r="AA27" s="103">
        <v>7000000</v>
      </c>
      <c r="AB27" s="92">
        <v>0</v>
      </c>
      <c r="AC27" s="91">
        <v>0</v>
      </c>
      <c r="AD27" s="103">
        <v>10000000</v>
      </c>
      <c r="AE27" s="92">
        <v>0</v>
      </c>
      <c r="AF27" s="91">
        <v>0</v>
      </c>
      <c r="AG27" s="103">
        <v>10000000</v>
      </c>
      <c r="AH27" s="92">
        <v>0</v>
      </c>
      <c r="AI27" s="91">
        <v>0</v>
      </c>
      <c r="AJ27" s="103">
        <v>10000000</v>
      </c>
      <c r="AK27" s="92">
        <v>0</v>
      </c>
      <c r="AL27" s="91">
        <v>0</v>
      </c>
      <c r="AM27" s="103">
        <v>9598519.2640000004</v>
      </c>
      <c r="AN27" s="92">
        <v>0</v>
      </c>
      <c r="AO27" s="91">
        <v>0</v>
      </c>
      <c r="AP27" s="103">
        <v>0</v>
      </c>
      <c r="AQ27" s="92">
        <v>0</v>
      </c>
      <c r="AR27" s="91">
        <v>0</v>
      </c>
      <c r="AS27" s="103">
        <v>0</v>
      </c>
      <c r="AT27" s="92">
        <v>0</v>
      </c>
      <c r="AU27" s="91">
        <v>0</v>
      </c>
      <c r="AV27" s="103">
        <v>0</v>
      </c>
      <c r="AW27" s="92">
        <v>0</v>
      </c>
      <c r="AX27" s="91">
        <v>0</v>
      </c>
      <c r="AY27" s="103">
        <v>0</v>
      </c>
      <c r="AZ27" s="92">
        <v>0</v>
      </c>
      <c r="BA27" s="91">
        <v>0</v>
      </c>
      <c r="BB27" s="103">
        <v>0</v>
      </c>
      <c r="BC27" s="92">
        <v>0</v>
      </c>
      <c r="BD27" s="91">
        <v>0</v>
      </c>
      <c r="BE27" s="103">
        <v>0</v>
      </c>
      <c r="BF27" s="92">
        <v>0</v>
      </c>
      <c r="BG27" s="91">
        <v>0</v>
      </c>
      <c r="BH27" s="103">
        <v>0</v>
      </c>
      <c r="BI27" s="92">
        <v>0</v>
      </c>
      <c r="BJ27" s="91">
        <v>0</v>
      </c>
      <c r="BK27" s="103">
        <v>0</v>
      </c>
      <c r="BL27" s="92">
        <v>0</v>
      </c>
      <c r="BM27" s="91">
        <v>0</v>
      </c>
    </row>
    <row r="28" spans="1:65" ht="14.1" customHeight="1" x14ac:dyDescent="0.2">
      <c r="A28" s="104" t="s">
        <v>245</v>
      </c>
      <c r="B28" s="101">
        <v>0</v>
      </c>
      <c r="C28" s="102">
        <v>0</v>
      </c>
      <c r="D28" s="101">
        <v>0</v>
      </c>
      <c r="E28" s="102">
        <v>0</v>
      </c>
      <c r="F28" s="101">
        <v>0</v>
      </c>
      <c r="G28" s="102">
        <v>0</v>
      </c>
      <c r="H28" s="101">
        <v>0</v>
      </c>
      <c r="I28" s="102">
        <v>0</v>
      </c>
      <c r="J28" s="101">
        <v>0</v>
      </c>
      <c r="K28" s="102">
        <v>0</v>
      </c>
      <c r="L28" s="103">
        <v>0</v>
      </c>
      <c r="M28" s="92">
        <v>0</v>
      </c>
      <c r="N28" s="91">
        <v>0</v>
      </c>
      <c r="O28" s="103">
        <v>61059521</v>
      </c>
      <c r="P28" s="92">
        <v>61059521.280000001</v>
      </c>
      <c r="Q28" s="91">
        <v>100.00000045856893</v>
      </c>
      <c r="R28" s="103">
        <v>42180051</v>
      </c>
      <c r="S28" s="92">
        <v>42180051</v>
      </c>
      <c r="T28" s="91">
        <v>100</v>
      </c>
      <c r="U28" s="103">
        <v>42200000</v>
      </c>
      <c r="V28" s="92">
        <v>42200000</v>
      </c>
      <c r="W28" s="91">
        <v>100</v>
      </c>
      <c r="X28" s="103">
        <v>77499069</v>
      </c>
      <c r="Y28" s="92">
        <v>77499069</v>
      </c>
      <c r="Z28" s="91">
        <v>100</v>
      </c>
      <c r="AA28" s="103">
        <v>91350000</v>
      </c>
      <c r="AB28" s="92">
        <v>91350000</v>
      </c>
      <c r="AC28" s="91">
        <v>100</v>
      </c>
      <c r="AD28" s="103">
        <v>102852406</v>
      </c>
      <c r="AE28" s="92">
        <v>102852406</v>
      </c>
      <c r="AF28" s="91">
        <v>100</v>
      </c>
      <c r="AG28" s="103">
        <v>104316296</v>
      </c>
      <c r="AH28" s="92">
        <v>104316296</v>
      </c>
      <c r="AI28" s="91">
        <v>100</v>
      </c>
      <c r="AJ28" s="103">
        <v>135605000</v>
      </c>
      <c r="AK28" s="92">
        <v>100105000</v>
      </c>
      <c r="AL28" s="91">
        <v>73.821024298514075</v>
      </c>
      <c r="AM28" s="103">
        <v>67207225</v>
      </c>
      <c r="AN28" s="92">
        <v>46347278</v>
      </c>
      <c r="AO28" s="91">
        <v>68.961749276212487</v>
      </c>
      <c r="AP28" s="103">
        <v>0</v>
      </c>
      <c r="AQ28" s="92">
        <v>0</v>
      </c>
      <c r="AR28" s="91">
        <v>0</v>
      </c>
      <c r="AS28" s="103">
        <v>0</v>
      </c>
      <c r="AT28" s="92">
        <v>0</v>
      </c>
      <c r="AU28" s="91">
        <v>0</v>
      </c>
      <c r="AV28" s="103">
        <v>0</v>
      </c>
      <c r="AW28" s="92">
        <v>0</v>
      </c>
      <c r="AX28" s="91">
        <v>0</v>
      </c>
      <c r="AY28" s="103">
        <v>0</v>
      </c>
      <c r="AZ28" s="92">
        <v>0</v>
      </c>
      <c r="BA28" s="91">
        <v>0</v>
      </c>
      <c r="BB28" s="103">
        <v>0</v>
      </c>
      <c r="BC28" s="92">
        <v>0</v>
      </c>
      <c r="BD28" s="91">
        <v>0</v>
      </c>
      <c r="BE28" s="103">
        <v>0</v>
      </c>
      <c r="BF28" s="92">
        <v>0</v>
      </c>
      <c r="BG28" s="91">
        <v>0</v>
      </c>
      <c r="BH28" s="103">
        <v>0</v>
      </c>
      <c r="BI28" s="92">
        <v>0</v>
      </c>
      <c r="BJ28" s="91">
        <v>0</v>
      </c>
      <c r="BK28" s="103">
        <v>0</v>
      </c>
      <c r="BL28" s="92">
        <v>0</v>
      </c>
      <c r="BM28" s="91">
        <v>0</v>
      </c>
    </row>
    <row r="29" spans="1:65" ht="14.1" customHeight="1" x14ac:dyDescent="0.2">
      <c r="A29" s="104" t="s">
        <v>246</v>
      </c>
      <c r="B29" s="101">
        <v>0</v>
      </c>
      <c r="C29" s="102">
        <v>0</v>
      </c>
      <c r="D29" s="101">
        <v>0</v>
      </c>
      <c r="E29" s="102">
        <v>0</v>
      </c>
      <c r="F29" s="101">
        <v>0</v>
      </c>
      <c r="G29" s="102">
        <v>0</v>
      </c>
      <c r="H29" s="101">
        <v>0</v>
      </c>
      <c r="I29" s="102">
        <v>0</v>
      </c>
      <c r="J29" s="101">
        <v>0</v>
      </c>
      <c r="K29" s="102">
        <v>0</v>
      </c>
      <c r="L29" s="103">
        <v>0</v>
      </c>
      <c r="M29" s="92">
        <v>0</v>
      </c>
      <c r="N29" s="91">
        <v>0</v>
      </c>
      <c r="O29" s="103">
        <v>5122031</v>
      </c>
      <c r="P29" s="92">
        <v>4531164.2309999997</v>
      </c>
      <c r="Q29" s="91">
        <v>88.46420943176642</v>
      </c>
      <c r="R29" s="103">
        <v>5106394</v>
      </c>
      <c r="S29" s="92">
        <v>5057486</v>
      </c>
      <c r="T29" s="91">
        <v>99.04222040054097</v>
      </c>
      <c r="U29" s="103">
        <v>6330306</v>
      </c>
      <c r="V29" s="92">
        <v>6330306</v>
      </c>
      <c r="W29" s="91">
        <v>100</v>
      </c>
      <c r="X29" s="103">
        <v>7175235</v>
      </c>
      <c r="Y29" s="92">
        <v>7175235</v>
      </c>
      <c r="Z29" s="91">
        <v>100</v>
      </c>
      <c r="AA29" s="103">
        <v>7635458</v>
      </c>
      <c r="AB29" s="92">
        <v>7635458</v>
      </c>
      <c r="AC29" s="91">
        <v>100</v>
      </c>
      <c r="AD29" s="103">
        <v>9576445</v>
      </c>
      <c r="AE29" s="92">
        <v>9576445</v>
      </c>
      <c r="AF29" s="91">
        <v>100</v>
      </c>
      <c r="AG29" s="103">
        <v>12955116</v>
      </c>
      <c r="AH29" s="92">
        <v>12955116</v>
      </c>
      <c r="AI29" s="91">
        <v>100</v>
      </c>
      <c r="AJ29" s="103">
        <v>10643679</v>
      </c>
      <c r="AK29" s="92">
        <v>10643679</v>
      </c>
      <c r="AL29" s="91">
        <v>100</v>
      </c>
      <c r="AM29" s="103">
        <v>0</v>
      </c>
      <c r="AN29" s="92">
        <v>0</v>
      </c>
      <c r="AO29" s="91">
        <v>0</v>
      </c>
      <c r="AP29" s="103">
        <v>0</v>
      </c>
      <c r="AQ29" s="92">
        <v>0</v>
      </c>
      <c r="AR29" s="91">
        <v>0</v>
      </c>
      <c r="AS29" s="103">
        <v>0</v>
      </c>
      <c r="AT29" s="92">
        <v>0</v>
      </c>
      <c r="AU29" s="91">
        <v>0</v>
      </c>
      <c r="AV29" s="103">
        <v>0</v>
      </c>
      <c r="AW29" s="92">
        <v>0</v>
      </c>
      <c r="AX29" s="91">
        <v>0</v>
      </c>
      <c r="AY29" s="103">
        <v>0</v>
      </c>
      <c r="AZ29" s="92">
        <v>0</v>
      </c>
      <c r="BA29" s="91">
        <v>0</v>
      </c>
      <c r="BB29" s="103">
        <v>0</v>
      </c>
      <c r="BC29" s="92">
        <v>0</v>
      </c>
      <c r="BD29" s="91">
        <v>0</v>
      </c>
      <c r="BE29" s="103">
        <v>0</v>
      </c>
      <c r="BF29" s="92">
        <v>0</v>
      </c>
      <c r="BG29" s="91">
        <v>0</v>
      </c>
      <c r="BH29" s="103">
        <v>0</v>
      </c>
      <c r="BI29" s="92">
        <v>0</v>
      </c>
      <c r="BJ29" s="91">
        <v>0</v>
      </c>
      <c r="BK29" s="103">
        <v>0</v>
      </c>
      <c r="BL29" s="92">
        <v>0</v>
      </c>
      <c r="BM29" s="91">
        <v>0</v>
      </c>
    </row>
    <row r="30" spans="1:65" ht="14.1" customHeight="1" x14ac:dyDescent="0.2">
      <c r="A30" s="104" t="s">
        <v>247</v>
      </c>
      <c r="B30" s="101">
        <v>0</v>
      </c>
      <c r="C30" s="102">
        <v>0</v>
      </c>
      <c r="D30" s="101">
        <v>0</v>
      </c>
      <c r="E30" s="102">
        <v>0</v>
      </c>
      <c r="F30" s="101">
        <v>0</v>
      </c>
      <c r="G30" s="102">
        <v>0</v>
      </c>
      <c r="H30" s="101">
        <v>0</v>
      </c>
      <c r="I30" s="102">
        <v>0</v>
      </c>
      <c r="J30" s="101">
        <v>0</v>
      </c>
      <c r="K30" s="102">
        <v>0</v>
      </c>
      <c r="L30" s="103">
        <v>0</v>
      </c>
      <c r="M30" s="92">
        <v>0</v>
      </c>
      <c r="N30" s="91">
        <v>0</v>
      </c>
      <c r="O30" s="103">
        <v>12858000</v>
      </c>
      <c r="P30" s="92">
        <v>12775605.816</v>
      </c>
      <c r="Q30" s="91">
        <v>99.359199066728891</v>
      </c>
      <c r="R30" s="103">
        <v>22465238</v>
      </c>
      <c r="S30" s="92">
        <v>19906518</v>
      </c>
      <c r="T30" s="91">
        <v>88.610314299808451</v>
      </c>
      <c r="U30" s="103">
        <v>20348753</v>
      </c>
      <c r="V30" s="92">
        <v>18086486</v>
      </c>
      <c r="W30" s="91">
        <v>88.882527592722766</v>
      </c>
      <c r="X30" s="103">
        <v>17043669</v>
      </c>
      <c r="Y30" s="92">
        <v>15503703</v>
      </c>
      <c r="Z30" s="91">
        <v>90.964586322346435</v>
      </c>
      <c r="AA30" s="103">
        <v>8424418</v>
      </c>
      <c r="AB30" s="92">
        <v>6942797</v>
      </c>
      <c r="AC30" s="91">
        <v>82.412779137977239</v>
      </c>
      <c r="AD30" s="103">
        <v>12349573</v>
      </c>
      <c r="AE30" s="92">
        <v>11246222</v>
      </c>
      <c r="AF30" s="91">
        <v>91.065674902282041</v>
      </c>
      <c r="AG30" s="103">
        <v>12740387</v>
      </c>
      <c r="AH30" s="92">
        <v>10375476</v>
      </c>
      <c r="AI30" s="91">
        <v>81.437683172418545</v>
      </c>
      <c r="AJ30" s="103">
        <v>11123152</v>
      </c>
      <c r="AK30" s="92">
        <v>9000101</v>
      </c>
      <c r="AL30" s="91">
        <v>80.913224956379267</v>
      </c>
      <c r="AM30" s="103">
        <v>92352704.736000001</v>
      </c>
      <c r="AN30" s="92">
        <v>40104150.158999994</v>
      </c>
      <c r="AO30" s="91">
        <v>43.424987144276891</v>
      </c>
      <c r="AP30" s="103">
        <v>146112229</v>
      </c>
      <c r="AQ30" s="92">
        <v>112229</v>
      </c>
      <c r="AR30" s="91">
        <v>7.6810134762915705E-2</v>
      </c>
      <c r="AS30" s="103">
        <v>112229</v>
      </c>
      <c r="AT30" s="92">
        <v>112229</v>
      </c>
      <c r="AU30" s="91">
        <v>100</v>
      </c>
      <c r="AV30" s="103">
        <v>279946</v>
      </c>
      <c r="AW30" s="92">
        <v>279946</v>
      </c>
      <c r="AX30" s="91">
        <v>100</v>
      </c>
      <c r="AY30" s="103">
        <v>368000</v>
      </c>
      <c r="AZ30" s="92">
        <v>311159</v>
      </c>
      <c r="BA30" s="91">
        <v>84.554076086956513</v>
      </c>
      <c r="BB30" s="103">
        <v>1920600</v>
      </c>
      <c r="BC30" s="92">
        <v>1665628.112</v>
      </c>
      <c r="BD30" s="91">
        <v>86.724362803290632</v>
      </c>
      <c r="BE30" s="103">
        <v>1920600</v>
      </c>
      <c r="BF30" s="92">
        <v>911277.875</v>
      </c>
      <c r="BG30" s="91">
        <v>47.447561959804233</v>
      </c>
      <c r="BH30" s="103">
        <v>1921965</v>
      </c>
      <c r="BI30" s="92">
        <v>1802693.845</v>
      </c>
      <c r="BJ30" s="91">
        <v>93.794311811089173</v>
      </c>
      <c r="BK30" s="103">
        <v>2045007</v>
      </c>
      <c r="BL30" s="92">
        <v>1943420.328</v>
      </c>
      <c r="BM30" s="91">
        <v>95.032453580843494</v>
      </c>
    </row>
    <row r="31" spans="1:65" ht="14.1" customHeight="1" x14ac:dyDescent="0.2">
      <c r="A31" s="104" t="s">
        <v>371</v>
      </c>
      <c r="B31" s="101">
        <v>579844</v>
      </c>
      <c r="C31" s="102">
        <v>0</v>
      </c>
      <c r="D31" s="101">
        <v>0</v>
      </c>
      <c r="E31" s="102">
        <v>0</v>
      </c>
      <c r="F31" s="101">
        <v>0</v>
      </c>
      <c r="G31" s="102">
        <v>0</v>
      </c>
      <c r="H31" s="101">
        <v>0</v>
      </c>
      <c r="I31" s="102">
        <v>0</v>
      </c>
      <c r="J31" s="101">
        <v>0</v>
      </c>
      <c r="K31" s="102">
        <v>0</v>
      </c>
      <c r="L31" s="103">
        <v>0</v>
      </c>
      <c r="M31" s="92">
        <v>0</v>
      </c>
      <c r="N31" s="91">
        <v>0</v>
      </c>
      <c r="O31" s="103">
        <v>0</v>
      </c>
      <c r="P31" s="92">
        <v>0</v>
      </c>
      <c r="Q31" s="91">
        <v>0</v>
      </c>
      <c r="R31" s="103">
        <v>0</v>
      </c>
      <c r="S31" s="92">
        <v>0</v>
      </c>
      <c r="T31" s="91">
        <v>0</v>
      </c>
      <c r="U31" s="103">
        <v>0</v>
      </c>
      <c r="V31" s="92">
        <v>0</v>
      </c>
      <c r="W31" s="91">
        <v>0</v>
      </c>
      <c r="X31" s="103">
        <v>0</v>
      </c>
      <c r="Y31" s="92">
        <v>0</v>
      </c>
      <c r="Z31" s="91">
        <v>0</v>
      </c>
      <c r="AA31" s="103">
        <v>0</v>
      </c>
      <c r="AB31" s="92">
        <v>0</v>
      </c>
      <c r="AC31" s="91">
        <v>0</v>
      </c>
      <c r="AD31" s="103">
        <v>0</v>
      </c>
      <c r="AE31" s="92">
        <v>0</v>
      </c>
      <c r="AF31" s="91">
        <v>0</v>
      </c>
      <c r="AG31" s="103">
        <v>579844</v>
      </c>
      <c r="AH31" s="92">
        <v>248391</v>
      </c>
      <c r="AI31" s="91">
        <v>42.837556308248423</v>
      </c>
      <c r="AJ31" s="103">
        <v>900000</v>
      </c>
      <c r="AK31" s="92">
        <v>235069</v>
      </c>
      <c r="AL31" s="91">
        <v>26.11877777777778</v>
      </c>
      <c r="AM31" s="103">
        <v>361248.93199999997</v>
      </c>
      <c r="AN31" s="92">
        <v>239611.516</v>
      </c>
      <c r="AO31" s="91">
        <v>66.328643429733376</v>
      </c>
      <c r="AP31" s="103">
        <v>0</v>
      </c>
      <c r="AQ31" s="92">
        <v>0</v>
      </c>
      <c r="AR31" s="91">
        <v>0</v>
      </c>
      <c r="AS31" s="103">
        <v>0</v>
      </c>
      <c r="AT31" s="92">
        <v>0</v>
      </c>
      <c r="AU31" s="91">
        <v>0</v>
      </c>
      <c r="AV31" s="103">
        <v>0</v>
      </c>
      <c r="AW31" s="92">
        <v>0</v>
      </c>
      <c r="AX31" s="91">
        <v>0</v>
      </c>
      <c r="AY31" s="103">
        <v>223701</v>
      </c>
      <c r="AZ31" s="92">
        <v>172409</v>
      </c>
      <c r="BA31" s="91">
        <v>77.071179833795995</v>
      </c>
      <c r="BB31" s="103">
        <v>0</v>
      </c>
      <c r="BC31" s="92">
        <v>0</v>
      </c>
      <c r="BD31" s="91">
        <v>0</v>
      </c>
      <c r="BE31" s="103">
        <v>0</v>
      </c>
      <c r="BF31" s="92">
        <v>0</v>
      </c>
      <c r="BG31" s="91">
        <v>0</v>
      </c>
      <c r="BH31" s="103">
        <v>0</v>
      </c>
      <c r="BI31" s="92">
        <v>0</v>
      </c>
      <c r="BJ31" s="91">
        <v>0</v>
      </c>
      <c r="BK31" s="103">
        <v>0</v>
      </c>
      <c r="BL31" s="92">
        <v>0</v>
      </c>
      <c r="BM31" s="91">
        <v>0</v>
      </c>
    </row>
    <row r="32" spans="1:65" ht="14.1" customHeight="1" x14ac:dyDescent="0.2">
      <c r="A32" s="115" t="s">
        <v>508</v>
      </c>
      <c r="B32" s="116">
        <v>472306537.50000006</v>
      </c>
      <c r="C32" s="117">
        <v>97.2</v>
      </c>
      <c r="D32" s="116">
        <v>941978957.91000009</v>
      </c>
      <c r="E32" s="117">
        <v>97.3</v>
      </c>
      <c r="F32" s="116">
        <v>1194930112</v>
      </c>
      <c r="G32" s="117">
        <v>96.3</v>
      </c>
      <c r="H32" s="116">
        <v>1585336023.1830001</v>
      </c>
      <c r="I32" s="117">
        <v>96.2</v>
      </c>
      <c r="J32" s="116">
        <v>2559843432.8039999</v>
      </c>
      <c r="K32" s="117">
        <v>99</v>
      </c>
      <c r="L32" s="116">
        <v>2438201304.8699999</v>
      </c>
      <c r="M32" s="118">
        <v>2394918359.7319999</v>
      </c>
      <c r="N32" s="119">
        <v>98.224800181529403</v>
      </c>
      <c r="O32" s="116">
        <v>1986677383</v>
      </c>
      <c r="P32" s="118">
        <v>1977579071.8179998</v>
      </c>
      <c r="Q32" s="119">
        <v>99.54203378667043</v>
      </c>
      <c r="R32" s="116">
        <v>2243255937</v>
      </c>
      <c r="S32" s="118">
        <v>2182564942</v>
      </c>
      <c r="T32" s="119">
        <v>97.294513122690546</v>
      </c>
      <c r="U32" s="116">
        <v>2831488371</v>
      </c>
      <c r="V32" s="118">
        <v>2777023623</v>
      </c>
      <c r="W32" s="119">
        <v>98.076462239512409</v>
      </c>
      <c r="X32" s="116">
        <v>2803536948</v>
      </c>
      <c r="Y32" s="118">
        <v>2791705132</v>
      </c>
      <c r="Z32" s="119">
        <v>99.577968251553074</v>
      </c>
      <c r="AA32" s="116">
        <v>3908651433</v>
      </c>
      <c r="AB32" s="118">
        <v>3884470690</v>
      </c>
      <c r="AC32" s="119">
        <v>99.381353302680139</v>
      </c>
      <c r="AD32" s="116">
        <v>5313331398</v>
      </c>
      <c r="AE32" s="118">
        <v>5188282547</v>
      </c>
      <c r="AF32" s="119">
        <v>97.646507593200951</v>
      </c>
      <c r="AG32" s="116">
        <v>5804101660</v>
      </c>
      <c r="AH32" s="118">
        <v>5570231780</v>
      </c>
      <c r="AI32" s="119">
        <v>95.970610204646206</v>
      </c>
      <c r="AJ32" s="116">
        <v>6063100053</v>
      </c>
      <c r="AK32" s="118">
        <v>5787520429</v>
      </c>
      <c r="AL32" s="119">
        <v>95.454806590835588</v>
      </c>
      <c r="AM32" s="116">
        <v>6888695266.335</v>
      </c>
      <c r="AN32" s="118">
        <v>6640194145.7049999</v>
      </c>
      <c r="AO32" s="119">
        <v>96.392624277569325</v>
      </c>
      <c r="AP32" s="116">
        <v>6954338732</v>
      </c>
      <c r="AQ32" s="118">
        <v>4262865673</v>
      </c>
      <c r="AR32" s="119">
        <v>61.29792978568419</v>
      </c>
      <c r="AS32" s="116">
        <v>4370675776</v>
      </c>
      <c r="AT32" s="118">
        <v>4262865673</v>
      </c>
      <c r="AU32" s="119">
        <v>97.533331033338129</v>
      </c>
      <c r="AV32" s="116">
        <v>5058459116</v>
      </c>
      <c r="AW32" s="118">
        <v>4799190533</v>
      </c>
      <c r="AX32" s="119">
        <v>94.874554146737523</v>
      </c>
      <c r="AY32" s="116">
        <v>4960932584</v>
      </c>
      <c r="AZ32" s="118">
        <v>4559178376</v>
      </c>
      <c r="BA32" s="119">
        <v>91.901639435783949</v>
      </c>
      <c r="BB32" s="116">
        <v>6279158337.9849997</v>
      </c>
      <c r="BC32" s="118">
        <v>5799486734.3929996</v>
      </c>
      <c r="BD32" s="119">
        <v>92.360893327210974</v>
      </c>
      <c r="BE32" s="116">
        <v>6360316701.2960005</v>
      </c>
      <c r="BF32" s="118">
        <v>5766026908.3449993</v>
      </c>
      <c r="BG32" s="119">
        <v>90.656286143268517</v>
      </c>
      <c r="BH32" s="116">
        <v>8672029405.9519997</v>
      </c>
      <c r="BI32" s="118">
        <v>7485213357.059</v>
      </c>
      <c r="BJ32" s="119">
        <v>86.314436986590067</v>
      </c>
      <c r="BK32" s="116">
        <v>7246415330.6479998</v>
      </c>
      <c r="BL32" s="118">
        <v>6966636523.4939985</v>
      </c>
      <c r="BM32" s="119">
        <v>96.139072984532021</v>
      </c>
    </row>
    <row r="33" spans="1:65" ht="14.1" customHeight="1" x14ac:dyDescent="0.2">
      <c r="A33" s="120" t="s">
        <v>248</v>
      </c>
      <c r="B33" s="121">
        <v>173324363.5</v>
      </c>
      <c r="C33" s="122">
        <v>99.7</v>
      </c>
      <c r="D33" s="121">
        <v>491408811.70999998</v>
      </c>
      <c r="E33" s="122">
        <v>95.9</v>
      </c>
      <c r="F33" s="121">
        <v>801438128</v>
      </c>
      <c r="G33" s="122">
        <v>95.3</v>
      </c>
      <c r="H33" s="121">
        <v>932444639.18300009</v>
      </c>
      <c r="I33" s="122">
        <v>94.2</v>
      </c>
      <c r="J33" s="121">
        <v>1236166958.401</v>
      </c>
      <c r="K33" s="122">
        <v>99</v>
      </c>
      <c r="L33" s="121">
        <v>1099202678.0209999</v>
      </c>
      <c r="M33" s="123">
        <v>1095492026.9300001</v>
      </c>
      <c r="N33" s="124">
        <v>99.662423394229677</v>
      </c>
      <c r="O33" s="121">
        <v>1052221116</v>
      </c>
      <c r="P33" s="123">
        <v>1044024740.398</v>
      </c>
      <c r="Q33" s="124">
        <v>99.221040570525858</v>
      </c>
      <c r="R33" s="121">
        <v>1169623873</v>
      </c>
      <c r="S33" s="123">
        <v>1158465681</v>
      </c>
      <c r="T33" s="124">
        <v>99.046001688441947</v>
      </c>
      <c r="U33" s="121">
        <v>1616989528</v>
      </c>
      <c r="V33" s="123">
        <v>1562621387</v>
      </c>
      <c r="W33" s="124">
        <v>96.637693685793607</v>
      </c>
      <c r="X33" s="121">
        <v>1462034854</v>
      </c>
      <c r="Y33" s="123">
        <v>1452172760</v>
      </c>
      <c r="Z33" s="124">
        <v>99.325454248028478</v>
      </c>
      <c r="AA33" s="121">
        <v>1938812625</v>
      </c>
      <c r="AB33" s="123">
        <v>1915903854</v>
      </c>
      <c r="AC33" s="124">
        <v>98.818412325946142</v>
      </c>
      <c r="AD33" s="121">
        <v>2452348677</v>
      </c>
      <c r="AE33" s="123">
        <v>2363228698</v>
      </c>
      <c r="AF33" s="124">
        <v>96.365933611487009</v>
      </c>
      <c r="AG33" s="121">
        <v>2615342648</v>
      </c>
      <c r="AH33" s="123">
        <v>2585675588</v>
      </c>
      <c r="AI33" s="124">
        <v>98.865653033162332</v>
      </c>
      <c r="AJ33" s="121">
        <v>2519067159</v>
      </c>
      <c r="AK33" s="123">
        <v>2487486925</v>
      </c>
      <c r="AL33" s="124">
        <v>98.746352041978241</v>
      </c>
      <c r="AM33" s="121">
        <v>2987407995.4780002</v>
      </c>
      <c r="AN33" s="123">
        <v>2902150597.9699998</v>
      </c>
      <c r="AO33" s="124">
        <v>97.14610800944989</v>
      </c>
      <c r="AP33" s="121">
        <v>3145411815</v>
      </c>
      <c r="AQ33" s="123">
        <v>3071060020</v>
      </c>
      <c r="AR33" s="124">
        <v>97.636182497775735</v>
      </c>
      <c r="AS33" s="121">
        <v>3145411815</v>
      </c>
      <c r="AT33" s="123">
        <v>3071060020</v>
      </c>
      <c r="AU33" s="124">
        <v>97.636182497775735</v>
      </c>
      <c r="AV33" s="121">
        <v>3157363673</v>
      </c>
      <c r="AW33" s="123">
        <v>3042219688</v>
      </c>
      <c r="AX33" s="124">
        <v>96.353160518547583</v>
      </c>
      <c r="AY33" s="121">
        <v>3407008549</v>
      </c>
      <c r="AZ33" s="123">
        <v>3137280470</v>
      </c>
      <c r="BA33" s="124">
        <v>92.083140528685533</v>
      </c>
      <c r="BB33" s="121">
        <v>4648313206.276</v>
      </c>
      <c r="BC33" s="123">
        <v>4360944184.1199999</v>
      </c>
      <c r="BD33" s="124">
        <v>93.817778419750113</v>
      </c>
      <c r="BE33" s="121">
        <v>4444743987.4490004</v>
      </c>
      <c r="BF33" s="123">
        <v>4047519528.8579998</v>
      </c>
      <c r="BG33" s="124">
        <v>91.06305200675952</v>
      </c>
      <c r="BH33" s="121">
        <v>5003015982.5810003</v>
      </c>
      <c r="BI33" s="123">
        <v>4847915600.618</v>
      </c>
      <c r="BJ33" s="124">
        <v>96.899862352968427</v>
      </c>
      <c r="BK33" s="121">
        <v>4851785830.7379999</v>
      </c>
      <c r="BL33" s="123">
        <v>4756838848.2559996</v>
      </c>
      <c r="BM33" s="124">
        <v>98.043050831294465</v>
      </c>
    </row>
    <row r="34" spans="1:65" ht="14.1" customHeight="1" x14ac:dyDescent="0.2">
      <c r="A34" s="104" t="s">
        <v>237</v>
      </c>
      <c r="B34" s="101">
        <v>270458193.80000001</v>
      </c>
      <c r="C34" s="102">
        <v>96.8</v>
      </c>
      <c r="D34" s="101">
        <v>372489760</v>
      </c>
      <c r="E34" s="102">
        <v>100</v>
      </c>
      <c r="F34" s="101">
        <v>392090580</v>
      </c>
      <c r="G34" s="102">
        <v>98.4</v>
      </c>
      <c r="H34" s="101">
        <v>645110022</v>
      </c>
      <c r="I34" s="102">
        <v>99.3</v>
      </c>
      <c r="J34" s="101">
        <v>1298595186.5449998</v>
      </c>
      <c r="K34" s="102">
        <v>100</v>
      </c>
      <c r="L34" s="101">
        <v>1271918185.0489998</v>
      </c>
      <c r="M34" s="92">
        <v>1271918185.0489998</v>
      </c>
      <c r="N34" s="91">
        <v>100</v>
      </c>
      <c r="O34" s="101">
        <v>897964771</v>
      </c>
      <c r="P34" s="92">
        <v>897964770.96500003</v>
      </c>
      <c r="Q34" s="91">
        <v>99.999999996102289</v>
      </c>
      <c r="R34" s="101">
        <v>1056807922</v>
      </c>
      <c r="S34" s="92">
        <v>1020494248</v>
      </c>
      <c r="T34" s="91">
        <v>96.563834047413593</v>
      </c>
      <c r="U34" s="101">
        <v>1213269426</v>
      </c>
      <c r="V34" s="92">
        <v>1213269425</v>
      </c>
      <c r="W34" s="91">
        <v>99.99999991757808</v>
      </c>
      <c r="X34" s="101">
        <v>1336179906</v>
      </c>
      <c r="Y34" s="92">
        <v>1336179906</v>
      </c>
      <c r="Z34" s="91">
        <v>100</v>
      </c>
      <c r="AA34" s="101">
        <v>1927737740</v>
      </c>
      <c r="AB34" s="92">
        <v>1927737740</v>
      </c>
      <c r="AC34" s="91">
        <v>100</v>
      </c>
      <c r="AD34" s="101">
        <v>2578759215</v>
      </c>
      <c r="AE34" s="92">
        <v>2544388086</v>
      </c>
      <c r="AF34" s="91">
        <v>98.667144695011785</v>
      </c>
      <c r="AG34" s="101">
        <v>2760089635</v>
      </c>
      <c r="AH34" s="92">
        <v>2569089734</v>
      </c>
      <c r="AI34" s="91">
        <v>93.079938470911287</v>
      </c>
      <c r="AJ34" s="101">
        <v>3089724305</v>
      </c>
      <c r="AK34" s="92">
        <v>2860136093</v>
      </c>
      <c r="AL34" s="91">
        <v>92.569297796943729</v>
      </c>
      <c r="AM34" s="101">
        <v>3512540010.3590002</v>
      </c>
      <c r="AN34" s="92">
        <v>3366683257.421</v>
      </c>
      <c r="AO34" s="91">
        <v>95.847541878303247</v>
      </c>
      <c r="AP34" s="101">
        <v>3376022831</v>
      </c>
      <c r="AQ34" s="92">
        <v>782424219</v>
      </c>
      <c r="AR34" s="91">
        <v>23.17591610505314</v>
      </c>
      <c r="AS34" s="101">
        <v>792359875</v>
      </c>
      <c r="AT34" s="92">
        <v>782424219</v>
      </c>
      <c r="AU34" s="91">
        <v>98.746067751096049</v>
      </c>
      <c r="AV34" s="101">
        <v>1146066781</v>
      </c>
      <c r="AW34" s="92">
        <v>1040966780</v>
      </c>
      <c r="AX34" s="91">
        <v>90.829504637740655</v>
      </c>
      <c r="AY34" s="101">
        <v>1120442338</v>
      </c>
      <c r="AZ34" s="92">
        <v>1057450448</v>
      </c>
      <c r="BA34" s="91">
        <v>94.37794450784132</v>
      </c>
      <c r="BB34" s="101">
        <v>1565497199.9519999</v>
      </c>
      <c r="BC34" s="92">
        <v>1415134608.1949999</v>
      </c>
      <c r="BD34" s="91">
        <v>90.395218096742028</v>
      </c>
      <c r="BE34" s="101">
        <v>1874947687.1949999</v>
      </c>
      <c r="BF34" s="92">
        <v>1684147887.0209999</v>
      </c>
      <c r="BG34" s="91">
        <v>89.823726737707304</v>
      </c>
      <c r="BH34" s="101">
        <v>3515250488.4920001</v>
      </c>
      <c r="BI34" s="92">
        <v>2557669044.1929998</v>
      </c>
      <c r="BJ34" s="91">
        <v>72.759225909110356</v>
      </c>
      <c r="BK34" s="101">
        <v>2253229298.2690001</v>
      </c>
      <c r="BL34" s="92">
        <v>2172905081.2979999</v>
      </c>
      <c r="BM34" s="91">
        <v>96.435151227941702</v>
      </c>
    </row>
    <row r="35" spans="1:65" ht="14.1" customHeight="1" x14ac:dyDescent="0.2">
      <c r="A35" s="104" t="s">
        <v>459</v>
      </c>
      <c r="B35" s="101">
        <v>14261990.100000001</v>
      </c>
      <c r="C35" s="102">
        <v>58.9</v>
      </c>
      <c r="D35" s="101">
        <v>39040193.100000009</v>
      </c>
      <c r="E35" s="102">
        <v>89</v>
      </c>
      <c r="F35" s="101">
        <v>700702</v>
      </c>
      <c r="G35" s="102">
        <v>96.9</v>
      </c>
      <c r="H35" s="101">
        <v>3890681</v>
      </c>
      <c r="I35" s="102">
        <v>95.8</v>
      </c>
      <c r="J35" s="101">
        <v>12540643.929</v>
      </c>
      <c r="K35" s="102">
        <v>51.1</v>
      </c>
      <c r="L35" s="101">
        <v>67080441.799999997</v>
      </c>
      <c r="M35" s="92">
        <v>27508147.752999995</v>
      </c>
      <c r="N35" s="91">
        <v>41.007702118324445</v>
      </c>
      <c r="O35" s="101">
        <v>36491496</v>
      </c>
      <c r="P35" s="92">
        <v>35589560.454999998</v>
      </c>
      <c r="Q35" s="91">
        <v>97.528367855897159</v>
      </c>
      <c r="R35" s="101">
        <v>16824142</v>
      </c>
      <c r="S35" s="92">
        <v>3605013</v>
      </c>
      <c r="T35" s="91">
        <v>21.427618716009412</v>
      </c>
      <c r="U35" s="101">
        <v>1229417</v>
      </c>
      <c r="V35" s="92">
        <v>1132811</v>
      </c>
      <c r="W35" s="91">
        <v>92.142129155526561</v>
      </c>
      <c r="X35" s="101">
        <v>5322188</v>
      </c>
      <c r="Y35" s="92">
        <v>3352466</v>
      </c>
      <c r="Z35" s="91">
        <v>62.990371629111941</v>
      </c>
      <c r="AA35" s="101">
        <v>5948380</v>
      </c>
      <c r="AB35" s="92">
        <v>5450377</v>
      </c>
      <c r="AC35" s="91">
        <v>91.627922224202223</v>
      </c>
      <c r="AD35" s="101">
        <v>9043898</v>
      </c>
      <c r="AE35" s="92">
        <v>8121783</v>
      </c>
      <c r="AF35" s="91">
        <v>89.804009288915026</v>
      </c>
      <c r="AG35" s="101">
        <v>22658098</v>
      </c>
      <c r="AH35" s="92">
        <v>14638260</v>
      </c>
      <c r="AI35" s="91">
        <v>64.604981406647639</v>
      </c>
      <c r="AJ35" s="101">
        <v>34314562</v>
      </c>
      <c r="AK35" s="92">
        <v>26432832</v>
      </c>
      <c r="AL35" s="91">
        <v>77.030946803284266</v>
      </c>
      <c r="AM35" s="101">
        <v>36057883.305</v>
      </c>
      <c r="AN35" s="92">
        <v>21775115.258000001</v>
      </c>
      <c r="AO35" s="91">
        <v>60.389333100372355</v>
      </c>
      <c r="AP35" s="101">
        <v>40212736</v>
      </c>
      <c r="AQ35" s="92">
        <v>23261210</v>
      </c>
      <c r="AR35" s="91">
        <v>57.845380130314936</v>
      </c>
      <c r="AS35" s="101">
        <v>40212736</v>
      </c>
      <c r="AT35" s="92">
        <v>23261210</v>
      </c>
      <c r="AU35" s="91">
        <v>57.845380130314936</v>
      </c>
      <c r="AV35" s="101">
        <v>381746205</v>
      </c>
      <c r="AW35" s="92">
        <v>345900677</v>
      </c>
      <c r="AX35" s="91">
        <v>90.610115429962164</v>
      </c>
      <c r="AY35" s="101">
        <v>82823635</v>
      </c>
      <c r="AZ35" s="92">
        <v>30394404</v>
      </c>
      <c r="BA35" s="91">
        <v>36.697742136046067</v>
      </c>
      <c r="BB35" s="101">
        <v>65347931.756999999</v>
      </c>
      <c r="BC35" s="92">
        <v>23407942.078000002</v>
      </c>
      <c r="BD35" s="91">
        <v>35.820478856230324</v>
      </c>
      <c r="BE35" s="101">
        <v>40625026.652000003</v>
      </c>
      <c r="BF35" s="92">
        <v>34359492.465999998</v>
      </c>
      <c r="BG35" s="91">
        <v>84.577156737221372</v>
      </c>
      <c r="BH35" s="101">
        <v>153762934.87900001</v>
      </c>
      <c r="BI35" s="92">
        <v>79628712.247999996</v>
      </c>
      <c r="BJ35" s="91">
        <v>51.786675579951613</v>
      </c>
      <c r="BK35" s="101">
        <v>141400201.641</v>
      </c>
      <c r="BL35" s="92">
        <v>36892593.939999998</v>
      </c>
      <c r="BM35" s="91">
        <v>26.090906173999912</v>
      </c>
    </row>
    <row r="36" spans="1:65" ht="14.1" customHeight="1" thickBot="1" x14ac:dyDescent="0.25">
      <c r="A36" s="104" t="s">
        <v>371</v>
      </c>
      <c r="B36" s="101">
        <v>14261990.100000001</v>
      </c>
      <c r="C36" s="102">
        <v>58.9</v>
      </c>
      <c r="D36" s="101">
        <v>39040193.100000009</v>
      </c>
      <c r="E36" s="102">
        <v>89</v>
      </c>
      <c r="F36" s="101">
        <v>700702</v>
      </c>
      <c r="G36" s="102">
        <v>96.9</v>
      </c>
      <c r="H36" s="101">
        <v>3890681</v>
      </c>
      <c r="I36" s="102">
        <v>95.8</v>
      </c>
      <c r="J36" s="101">
        <v>12540643.929</v>
      </c>
      <c r="K36" s="102">
        <v>51.1</v>
      </c>
      <c r="L36" s="101">
        <v>0</v>
      </c>
      <c r="M36" s="92">
        <v>0</v>
      </c>
      <c r="N36" s="91">
        <v>0</v>
      </c>
      <c r="O36" s="101">
        <v>0</v>
      </c>
      <c r="P36" s="92">
        <v>0</v>
      </c>
      <c r="Q36" s="91">
        <v>0</v>
      </c>
      <c r="R36" s="101">
        <v>0</v>
      </c>
      <c r="S36" s="92">
        <v>0</v>
      </c>
      <c r="T36" s="91">
        <v>0</v>
      </c>
      <c r="U36" s="101">
        <v>0</v>
      </c>
      <c r="V36" s="92">
        <v>0</v>
      </c>
      <c r="W36" s="91">
        <v>0</v>
      </c>
      <c r="X36" s="101">
        <v>0</v>
      </c>
      <c r="Y36" s="92">
        <v>0</v>
      </c>
      <c r="Z36" s="91">
        <v>0</v>
      </c>
      <c r="AA36" s="101">
        <v>36152688</v>
      </c>
      <c r="AB36" s="92">
        <v>35378719</v>
      </c>
      <c r="AC36" s="91">
        <v>97.85916610128686</v>
      </c>
      <c r="AD36" s="101">
        <v>273179608</v>
      </c>
      <c r="AE36" s="92">
        <v>272543980</v>
      </c>
      <c r="AF36" s="91">
        <v>99.767322310529124</v>
      </c>
      <c r="AG36" s="101">
        <v>406011279</v>
      </c>
      <c r="AH36" s="92">
        <v>400828198</v>
      </c>
      <c r="AI36" s="91">
        <v>98.723414528589984</v>
      </c>
      <c r="AJ36" s="101">
        <v>419994027</v>
      </c>
      <c r="AK36" s="92">
        <v>413464579</v>
      </c>
      <c r="AL36" s="91">
        <v>98.445347414428824</v>
      </c>
      <c r="AM36" s="101">
        <v>352689377.19300002</v>
      </c>
      <c r="AN36" s="92">
        <v>349585175.05599999</v>
      </c>
      <c r="AO36" s="91">
        <v>99.119848133304757</v>
      </c>
      <c r="AP36" s="101">
        <v>392691350</v>
      </c>
      <c r="AQ36" s="92">
        <v>386120224</v>
      </c>
      <c r="AR36" s="91">
        <v>98.326643558611622</v>
      </c>
      <c r="AS36" s="101">
        <v>392691350</v>
      </c>
      <c r="AT36" s="92">
        <v>386120224</v>
      </c>
      <c r="AU36" s="91">
        <v>98.326643558611622</v>
      </c>
      <c r="AV36" s="101">
        <v>373282457</v>
      </c>
      <c r="AW36" s="92">
        <v>370103388</v>
      </c>
      <c r="AX36" s="91">
        <v>99.148347601023218</v>
      </c>
      <c r="AY36" s="101">
        <v>350658062</v>
      </c>
      <c r="AZ36" s="92">
        <v>334053054</v>
      </c>
      <c r="BA36" s="91">
        <v>95.264615361959088</v>
      </c>
      <c r="BB36" s="101">
        <v>0</v>
      </c>
      <c r="BC36" s="92">
        <v>0</v>
      </c>
      <c r="BD36" s="91">
        <v>0</v>
      </c>
      <c r="BE36" s="101">
        <v>0</v>
      </c>
      <c r="BF36" s="92">
        <v>0</v>
      </c>
      <c r="BG36" s="91">
        <v>0</v>
      </c>
      <c r="BH36" s="101">
        <v>0</v>
      </c>
      <c r="BI36" s="92">
        <v>0</v>
      </c>
      <c r="BJ36" s="91">
        <v>0</v>
      </c>
      <c r="BK36" s="101">
        <v>0</v>
      </c>
      <c r="BL36" s="92">
        <v>0</v>
      </c>
      <c r="BM36" s="91">
        <v>0</v>
      </c>
    </row>
    <row r="37" spans="1:65" ht="14.1" customHeight="1" thickBot="1" x14ac:dyDescent="0.25">
      <c r="A37" s="190" t="s">
        <v>249</v>
      </c>
      <c r="B37" s="191">
        <v>907444536.73100007</v>
      </c>
      <c r="C37" s="192">
        <v>97.1</v>
      </c>
      <c r="D37" s="191">
        <v>1535788105.8099999</v>
      </c>
      <c r="E37" s="192">
        <v>95.3</v>
      </c>
      <c r="F37" s="191">
        <v>1866167117</v>
      </c>
      <c r="G37" s="192">
        <v>94.2</v>
      </c>
      <c r="H37" s="191">
        <v>2359764150.2146902</v>
      </c>
      <c r="I37" s="192">
        <v>94.5</v>
      </c>
      <c r="J37" s="191">
        <v>3421336495.059</v>
      </c>
      <c r="K37" s="192">
        <v>98.5</v>
      </c>
      <c r="L37" s="191">
        <v>3452431034.4919996</v>
      </c>
      <c r="M37" s="193">
        <v>3393655218.6289997</v>
      </c>
      <c r="N37" s="194">
        <v>98.29755278886698</v>
      </c>
      <c r="O37" s="191">
        <v>3251448540</v>
      </c>
      <c r="P37" s="193">
        <v>3189733306.8009996</v>
      </c>
      <c r="Q37" s="194">
        <v>98.101915732641416</v>
      </c>
      <c r="R37" s="191">
        <v>3470280678</v>
      </c>
      <c r="S37" s="193">
        <v>3369065892</v>
      </c>
      <c r="T37" s="194">
        <v>97.08338329398957</v>
      </c>
      <c r="U37" s="191">
        <v>4014745093</v>
      </c>
      <c r="V37" s="193">
        <v>3942686224</v>
      </c>
      <c r="W37" s="194">
        <v>98.205144602439645</v>
      </c>
      <c r="X37" s="191">
        <v>4210112743</v>
      </c>
      <c r="Y37" s="193">
        <v>4172125028</v>
      </c>
      <c r="Z37" s="194">
        <v>99.097703141960721</v>
      </c>
      <c r="AA37" s="191">
        <v>5389112120</v>
      </c>
      <c r="AB37" s="193">
        <v>5330558138</v>
      </c>
      <c r="AC37" s="194">
        <v>98.913476270373096</v>
      </c>
      <c r="AD37" s="191">
        <v>7121680278</v>
      </c>
      <c r="AE37" s="193">
        <v>6965424646</v>
      </c>
      <c r="AF37" s="194">
        <v>97.805916217796266</v>
      </c>
      <c r="AG37" s="191">
        <v>7695591528</v>
      </c>
      <c r="AH37" s="193">
        <v>7394250026</v>
      </c>
      <c r="AI37" s="194">
        <v>96.0842321099868</v>
      </c>
      <c r="AJ37" s="191">
        <v>7974956109</v>
      </c>
      <c r="AK37" s="193">
        <v>7609316141</v>
      </c>
      <c r="AL37" s="194">
        <v>95.415147581973983</v>
      </c>
      <c r="AM37" s="191">
        <v>8983781594.9430008</v>
      </c>
      <c r="AN37" s="193">
        <v>8582429466.5349998</v>
      </c>
      <c r="AO37" s="194">
        <v>95.532481236699667</v>
      </c>
      <c r="AP37" s="191">
        <v>9066438354</v>
      </c>
      <c r="AQ37" s="193">
        <v>5362601980</v>
      </c>
      <c r="AR37" s="194">
        <v>59.147834801458579</v>
      </c>
      <c r="AS37" s="191">
        <v>5525379359</v>
      </c>
      <c r="AT37" s="193">
        <v>5362601980</v>
      </c>
      <c r="AU37" s="194">
        <v>97.054005373678805</v>
      </c>
      <c r="AV37" s="191">
        <v>6054419329.7060003</v>
      </c>
      <c r="AW37" s="193">
        <v>5704242644.7419996</v>
      </c>
      <c r="AX37" s="194">
        <v>94.216180513862668</v>
      </c>
      <c r="AY37" s="191">
        <v>6124258626</v>
      </c>
      <c r="AZ37" s="193">
        <v>5612045999</v>
      </c>
      <c r="BA37" s="194">
        <v>91.636332521532537</v>
      </c>
      <c r="BB37" s="191">
        <v>7374533964.0059996</v>
      </c>
      <c r="BC37" s="193">
        <v>6707948728.7229996</v>
      </c>
      <c r="BD37" s="194">
        <v>90.960984944452036</v>
      </c>
      <c r="BE37" s="191">
        <v>7591629338.7240009</v>
      </c>
      <c r="BF37" s="193">
        <v>6740432293.1639996</v>
      </c>
      <c r="BG37" s="194">
        <v>88.78768960415195</v>
      </c>
      <c r="BH37" s="191">
        <v>10228483961.157</v>
      </c>
      <c r="BI37" s="193">
        <v>8823084377.4739399</v>
      </c>
      <c r="BJ37" s="194">
        <v>86.259942440931511</v>
      </c>
      <c r="BK37" s="191">
        <v>8555127682.8430004</v>
      </c>
      <c r="BL37" s="193">
        <v>8055856822.8819981</v>
      </c>
      <c r="BM37" s="194">
        <v>94.164074710862906</v>
      </c>
    </row>
    <row r="38" spans="1:65" ht="14.1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</row>
    <row r="39" spans="1:65" ht="14.1" customHeight="1" x14ac:dyDescent="0.2">
      <c r="A39" s="94" t="s">
        <v>510</v>
      </c>
      <c r="B39" s="95"/>
      <c r="C39" s="96"/>
      <c r="D39" s="95"/>
      <c r="E39" s="96"/>
      <c r="F39" s="95"/>
      <c r="G39" s="96"/>
      <c r="H39" s="95"/>
      <c r="I39" s="96"/>
      <c r="J39" s="95"/>
      <c r="K39" s="96"/>
      <c r="L39" s="96"/>
      <c r="M39" s="95"/>
      <c r="N39" s="96"/>
      <c r="O39" s="96"/>
      <c r="P39" s="95"/>
      <c r="Q39" s="96"/>
      <c r="R39" s="96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Z39" s="97"/>
      <c r="BE39" s="414">
        <v>7591629338.724</v>
      </c>
      <c r="BF39" s="414">
        <v>6740432293.1641636</v>
      </c>
      <c r="BG39" s="414"/>
      <c r="BH39" s="414">
        <v>10228483961.157</v>
      </c>
      <c r="BI39" s="414">
        <v>8823084377.4739399</v>
      </c>
      <c r="BJ39" s="414"/>
      <c r="BK39" s="414">
        <v>8555127682.8429995</v>
      </c>
      <c r="BL39" s="414">
        <v>8055856822.8819981</v>
      </c>
    </row>
    <row r="40" spans="1:65" ht="14.1" customHeight="1" x14ac:dyDescent="0.2">
      <c r="A40" s="94" t="s">
        <v>511</v>
      </c>
      <c r="B40" s="95"/>
      <c r="C40" s="96"/>
      <c r="D40" s="95"/>
      <c r="E40" s="96"/>
      <c r="F40" s="95"/>
      <c r="G40" s="96"/>
      <c r="H40" s="95"/>
      <c r="I40" s="96"/>
      <c r="J40" s="95"/>
      <c r="K40" s="96"/>
      <c r="L40" s="96"/>
      <c r="M40" s="95"/>
      <c r="N40" s="96"/>
      <c r="O40" s="96"/>
      <c r="P40" s="95"/>
      <c r="Q40" s="96"/>
      <c r="R40" s="96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Z40" s="93"/>
      <c r="BE40" s="414">
        <v>0</v>
      </c>
      <c r="BF40" s="414">
        <v>1.64031982421875E-4</v>
      </c>
      <c r="BG40" s="414"/>
      <c r="BH40" s="414">
        <v>0</v>
      </c>
      <c r="BI40" s="414">
        <v>0</v>
      </c>
      <c r="BJ40" s="414"/>
      <c r="BK40" s="414">
        <v>0</v>
      </c>
      <c r="BL40" s="414">
        <v>0</v>
      </c>
    </row>
    <row r="41" spans="1:65" ht="14.1" customHeight="1" x14ac:dyDescent="0.2">
      <c r="A41" s="94"/>
      <c r="B41" s="95"/>
      <c r="C41" s="96"/>
      <c r="D41" s="95"/>
      <c r="E41" s="96"/>
      <c r="F41" s="95"/>
      <c r="G41" s="96"/>
      <c r="H41" s="95"/>
      <c r="I41" s="96"/>
      <c r="J41" s="95"/>
      <c r="K41" s="96"/>
      <c r="L41" s="96"/>
      <c r="M41" s="95"/>
      <c r="N41" s="96"/>
      <c r="O41" s="96"/>
      <c r="P41" s="95"/>
      <c r="Q41" s="96"/>
      <c r="R41" s="96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BH41" s="93"/>
      <c r="BI41" s="93"/>
      <c r="BK41" s="93"/>
      <c r="BL41" s="93"/>
    </row>
    <row r="42" spans="1:65" ht="14.1" customHeight="1" x14ac:dyDescent="0.2">
      <c r="A42" s="94"/>
      <c r="B42" s="95"/>
      <c r="C42" s="96"/>
      <c r="D42" s="95"/>
      <c r="E42" s="96"/>
      <c r="F42" s="95"/>
      <c r="G42" s="96"/>
      <c r="H42" s="95"/>
      <c r="I42" s="96"/>
      <c r="J42" s="95"/>
      <c r="K42" s="96"/>
      <c r="L42" s="96"/>
      <c r="M42" s="95"/>
      <c r="N42" s="96"/>
      <c r="O42" s="96"/>
      <c r="P42" s="95"/>
      <c r="Q42" s="96"/>
      <c r="R42" s="96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</row>
    <row r="43" spans="1:65" ht="14.1" customHeight="1" x14ac:dyDescent="0.2">
      <c r="A43" s="94"/>
      <c r="B43" s="95"/>
      <c r="C43" s="96"/>
      <c r="D43" s="95"/>
      <c r="E43" s="96"/>
      <c r="F43" s="95"/>
      <c r="G43" s="96"/>
      <c r="H43" s="95"/>
      <c r="I43" s="96"/>
      <c r="J43" s="95"/>
      <c r="K43" s="96"/>
      <c r="L43" s="96"/>
      <c r="M43" s="95"/>
      <c r="N43" s="96"/>
      <c r="O43" s="96"/>
      <c r="P43" s="95"/>
      <c r="Q43" s="96"/>
      <c r="R43" s="96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</row>
    <row r="44" spans="1:65" ht="14.1" customHeight="1" x14ac:dyDescent="0.2">
      <c r="A44" s="94"/>
      <c r="B44" s="95"/>
      <c r="C44" s="96"/>
      <c r="D44" s="95"/>
      <c r="E44" s="96"/>
      <c r="F44" s="95"/>
      <c r="G44" s="96"/>
      <c r="H44" s="95"/>
      <c r="I44" s="96"/>
      <c r="J44" s="95"/>
      <c r="K44" s="96"/>
      <c r="L44" s="96"/>
      <c r="M44" s="95"/>
      <c r="N44" s="96"/>
      <c r="O44" s="96"/>
      <c r="P44" s="95"/>
      <c r="Q44" s="96"/>
      <c r="R44" s="96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</row>
    <row r="45" spans="1:65" ht="14.1" customHeight="1" x14ac:dyDescent="0.2">
      <c r="A45" s="98"/>
      <c r="B45" s="99"/>
      <c r="C45" s="100"/>
      <c r="D45" s="99"/>
      <c r="E45" s="100"/>
      <c r="F45" s="99"/>
      <c r="G45" s="100"/>
      <c r="H45" s="99"/>
      <c r="I45" s="100"/>
      <c r="J45" s="99"/>
      <c r="K45" s="100"/>
      <c r="L45" s="100"/>
      <c r="M45" s="99"/>
      <c r="N45" s="100"/>
      <c r="O45" s="100"/>
      <c r="P45" s="99"/>
      <c r="Q45" s="100"/>
      <c r="R45" s="100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</row>
    <row r="46" spans="1:65" ht="14.1" customHeight="1" x14ac:dyDescent="0.2">
      <c r="A46" s="94"/>
      <c r="B46" s="95"/>
      <c r="C46" s="96"/>
      <c r="D46" s="95"/>
      <c r="E46" s="96"/>
      <c r="F46" s="95"/>
      <c r="G46" s="96"/>
      <c r="H46" s="95"/>
      <c r="I46" s="96"/>
      <c r="J46" s="95"/>
      <c r="K46" s="96"/>
      <c r="L46" s="96"/>
      <c r="M46" s="95"/>
      <c r="N46" s="96"/>
      <c r="O46" s="96"/>
      <c r="P46" s="95"/>
      <c r="Q46" s="96"/>
      <c r="R46" s="96"/>
    </row>
    <row r="47" spans="1:65" ht="14.1" customHeight="1" x14ac:dyDescent="0.2">
      <c r="A47" s="94"/>
      <c r="B47" s="95"/>
      <c r="C47" s="96"/>
      <c r="D47" s="95"/>
      <c r="E47" s="96"/>
      <c r="F47" s="95"/>
      <c r="G47" s="96"/>
      <c r="H47" s="95"/>
      <c r="I47" s="96"/>
      <c r="J47" s="95"/>
      <c r="K47" s="96"/>
      <c r="L47" s="96"/>
      <c r="M47" s="95"/>
      <c r="N47" s="96"/>
      <c r="O47" s="96"/>
      <c r="P47" s="95"/>
      <c r="Q47" s="96"/>
      <c r="R47" s="96"/>
    </row>
    <row r="48" spans="1:65" ht="14.1" customHeight="1" x14ac:dyDescent="0.2">
      <c r="A48" s="94"/>
      <c r="B48" s="95"/>
      <c r="C48" s="96"/>
      <c r="D48" s="95"/>
      <c r="E48" s="96"/>
      <c r="F48" s="95"/>
      <c r="G48" s="96"/>
      <c r="H48" s="95"/>
      <c r="I48" s="96"/>
      <c r="J48" s="95"/>
      <c r="K48" s="96"/>
      <c r="L48" s="96"/>
      <c r="M48" s="95"/>
      <c r="N48" s="96"/>
      <c r="O48" s="96"/>
      <c r="P48" s="95"/>
      <c r="Q48" s="96"/>
      <c r="R48" s="96"/>
    </row>
    <row r="49" spans="1:18" ht="14.1" customHeight="1" x14ac:dyDescent="0.2">
      <c r="A49" s="94"/>
      <c r="B49" s="95"/>
      <c r="C49" s="96"/>
      <c r="D49" s="95"/>
      <c r="E49" s="96"/>
      <c r="F49" s="95"/>
      <c r="G49" s="96"/>
      <c r="H49" s="95"/>
      <c r="I49" s="96"/>
      <c r="J49" s="95"/>
      <c r="K49" s="96"/>
      <c r="L49" s="96"/>
      <c r="M49" s="95"/>
      <c r="N49" s="96"/>
      <c r="O49" s="96"/>
      <c r="P49" s="95"/>
      <c r="Q49" s="96"/>
      <c r="R49" s="96"/>
    </row>
    <row r="50" spans="1:18" ht="14.1" customHeight="1" x14ac:dyDescent="0.2">
      <c r="A50" s="94"/>
      <c r="B50" s="95"/>
      <c r="C50" s="96"/>
      <c r="D50" s="95"/>
      <c r="E50" s="96"/>
      <c r="F50" s="95"/>
      <c r="G50" s="96"/>
      <c r="H50" s="95"/>
      <c r="I50" s="96"/>
      <c r="J50" s="95"/>
      <c r="K50" s="96"/>
      <c r="L50" s="96"/>
      <c r="M50" s="95"/>
      <c r="N50" s="96"/>
      <c r="O50" s="96"/>
      <c r="P50" s="95"/>
      <c r="Q50" s="96"/>
      <c r="R50" s="96"/>
    </row>
    <row r="51" spans="1:18" ht="14.1" customHeight="1" x14ac:dyDescent="0.2">
      <c r="A51" s="94"/>
      <c r="B51" s="95"/>
      <c r="C51" s="96"/>
      <c r="D51" s="95"/>
      <c r="E51" s="96"/>
      <c r="F51" s="95"/>
      <c r="G51" s="96"/>
      <c r="H51" s="95"/>
      <c r="I51" s="96"/>
      <c r="J51" s="95"/>
      <c r="K51" s="96"/>
      <c r="L51" s="96"/>
      <c r="M51" s="95"/>
      <c r="N51" s="96"/>
      <c r="O51" s="96"/>
      <c r="P51" s="95"/>
      <c r="Q51" s="96"/>
      <c r="R51" s="96"/>
    </row>
    <row r="52" spans="1:18" ht="14.1" customHeight="1" x14ac:dyDescent="0.2">
      <c r="A52" s="94"/>
      <c r="B52" s="95"/>
      <c r="C52" s="96"/>
      <c r="D52" s="95"/>
      <c r="E52" s="96"/>
      <c r="F52" s="95"/>
      <c r="G52" s="96"/>
      <c r="H52" s="95"/>
      <c r="I52" s="96"/>
      <c r="J52" s="95"/>
      <c r="K52" s="96"/>
      <c r="L52" s="96"/>
      <c r="M52" s="95"/>
      <c r="N52" s="96"/>
      <c r="O52" s="96"/>
      <c r="P52" s="95"/>
      <c r="Q52" s="96"/>
      <c r="R52" s="96"/>
    </row>
    <row r="53" spans="1:18" ht="14.1" customHeight="1" x14ac:dyDescent="0.2">
      <c r="A53" s="94"/>
      <c r="B53" s="95"/>
      <c r="C53" s="96"/>
      <c r="D53" s="95"/>
      <c r="E53" s="96"/>
      <c r="F53" s="95"/>
      <c r="G53" s="96"/>
      <c r="H53" s="95"/>
      <c r="I53" s="96"/>
      <c r="J53" s="95"/>
      <c r="K53" s="96"/>
      <c r="L53" s="96"/>
      <c r="M53" s="95"/>
      <c r="N53" s="96"/>
      <c r="O53" s="96"/>
      <c r="P53" s="95"/>
      <c r="Q53" s="96"/>
      <c r="R53" s="96"/>
    </row>
    <row r="54" spans="1:18" ht="14.1" customHeight="1" x14ac:dyDescent="0.2">
      <c r="A54" s="94"/>
      <c r="B54" s="95"/>
      <c r="C54" s="96"/>
      <c r="D54" s="95"/>
      <c r="E54" s="96"/>
      <c r="F54" s="95"/>
      <c r="G54" s="96"/>
      <c r="H54" s="95"/>
      <c r="I54" s="96"/>
      <c r="J54" s="95"/>
      <c r="K54" s="96"/>
      <c r="L54" s="96"/>
      <c r="M54" s="95"/>
      <c r="N54" s="96"/>
      <c r="O54" s="96"/>
      <c r="P54" s="95"/>
      <c r="Q54" s="96"/>
      <c r="R54" s="96"/>
    </row>
    <row r="55" spans="1:18" ht="14.1" customHeight="1" x14ac:dyDescent="0.2">
      <c r="A55" s="94"/>
      <c r="B55" s="95"/>
      <c r="C55" s="96"/>
      <c r="D55" s="95"/>
      <c r="E55" s="96"/>
      <c r="F55" s="95"/>
      <c r="G55" s="96"/>
      <c r="H55" s="95"/>
      <c r="I55" s="96"/>
      <c r="J55" s="95"/>
      <c r="K55" s="96"/>
      <c r="L55" s="96"/>
      <c r="M55" s="95"/>
      <c r="N55" s="96"/>
      <c r="O55" s="96"/>
      <c r="P55" s="95"/>
      <c r="Q55" s="96"/>
      <c r="R55" s="96"/>
    </row>
    <row r="56" spans="1:18" ht="14.1" customHeight="1" x14ac:dyDescent="0.2">
      <c r="A56" s="94"/>
      <c r="B56" s="95"/>
      <c r="C56" s="96"/>
      <c r="D56" s="95"/>
      <c r="E56" s="96"/>
      <c r="F56" s="95"/>
      <c r="G56" s="96"/>
      <c r="H56" s="95"/>
      <c r="I56" s="96"/>
      <c r="J56" s="95"/>
      <c r="K56" s="96"/>
      <c r="L56" s="96"/>
      <c r="M56" s="95"/>
      <c r="N56" s="96"/>
      <c r="O56" s="96"/>
      <c r="P56" s="95"/>
      <c r="Q56" s="96"/>
      <c r="R56" s="96"/>
    </row>
    <row r="57" spans="1:18" ht="14.1" customHeight="1" x14ac:dyDescent="0.2">
      <c r="A57" s="94"/>
      <c r="B57" s="95"/>
      <c r="C57" s="96"/>
      <c r="D57" s="95"/>
      <c r="E57" s="96"/>
      <c r="F57" s="95"/>
      <c r="G57" s="96"/>
      <c r="H57" s="95"/>
      <c r="I57" s="96"/>
      <c r="J57" s="95"/>
      <c r="K57" s="96"/>
      <c r="L57" s="96"/>
      <c r="M57" s="95"/>
      <c r="N57" s="96"/>
      <c r="O57" s="96"/>
      <c r="P57" s="95"/>
      <c r="Q57" s="96"/>
      <c r="R57" s="96"/>
    </row>
    <row r="58" spans="1:18" ht="14.1" customHeight="1" x14ac:dyDescent="0.2">
      <c r="A58" s="98"/>
      <c r="B58" s="99"/>
      <c r="C58" s="100"/>
      <c r="D58" s="99"/>
      <c r="E58" s="100"/>
      <c r="F58" s="99"/>
      <c r="G58" s="100"/>
      <c r="H58" s="99"/>
      <c r="I58" s="100"/>
      <c r="J58" s="99"/>
      <c r="K58" s="100"/>
      <c r="L58" s="100"/>
      <c r="M58" s="99"/>
      <c r="N58" s="100"/>
      <c r="O58" s="100"/>
      <c r="P58" s="99"/>
      <c r="Q58" s="100"/>
      <c r="R58" s="100"/>
    </row>
    <row r="59" spans="1:18" ht="14.1" customHeight="1" x14ac:dyDescent="0.2">
      <c r="A59" s="94"/>
      <c r="B59" s="95"/>
      <c r="C59" s="96"/>
      <c r="D59" s="95"/>
      <c r="E59" s="96"/>
      <c r="F59" s="95"/>
      <c r="G59" s="96"/>
      <c r="H59" s="95"/>
      <c r="I59" s="96"/>
      <c r="J59" s="95"/>
      <c r="K59" s="96"/>
      <c r="L59" s="96"/>
      <c r="M59" s="95"/>
      <c r="N59" s="96"/>
      <c r="O59" s="96"/>
      <c r="P59" s="95"/>
      <c r="Q59" s="96"/>
      <c r="R59" s="96"/>
    </row>
    <row r="60" spans="1:18" ht="14.1" customHeight="1" x14ac:dyDescent="0.2">
      <c r="A60" s="94"/>
      <c r="B60" s="95"/>
      <c r="C60" s="96"/>
      <c r="D60" s="95"/>
      <c r="E60" s="96"/>
      <c r="F60" s="95"/>
      <c r="G60" s="96"/>
      <c r="H60" s="95"/>
      <c r="I60" s="96"/>
      <c r="J60" s="95"/>
      <c r="K60" s="96"/>
      <c r="L60" s="96"/>
      <c r="M60" s="95"/>
      <c r="N60" s="96"/>
      <c r="O60" s="96"/>
      <c r="P60" s="95"/>
      <c r="Q60" s="96"/>
      <c r="R60" s="96"/>
    </row>
    <row r="61" spans="1:18" ht="14.1" customHeight="1" x14ac:dyDescent="0.2">
      <c r="A61" s="94"/>
      <c r="B61" s="95"/>
      <c r="C61" s="96"/>
      <c r="D61" s="95"/>
      <c r="E61" s="96"/>
      <c r="F61" s="95"/>
      <c r="G61" s="96"/>
      <c r="H61" s="95"/>
      <c r="I61" s="96"/>
      <c r="J61" s="95"/>
      <c r="K61" s="96"/>
      <c r="L61" s="96"/>
      <c r="M61" s="95"/>
      <c r="N61" s="96"/>
      <c r="O61" s="96"/>
      <c r="P61" s="95"/>
      <c r="Q61" s="96"/>
      <c r="R61" s="96"/>
    </row>
    <row r="62" spans="1:18" ht="14.1" customHeight="1" x14ac:dyDescent="0.2">
      <c r="A62" s="98"/>
      <c r="B62" s="99"/>
      <c r="C62" s="100"/>
      <c r="D62" s="99"/>
      <c r="E62" s="100"/>
      <c r="F62" s="99"/>
      <c r="G62" s="100"/>
      <c r="H62" s="99"/>
      <c r="I62" s="100"/>
      <c r="J62" s="99"/>
      <c r="K62" s="100"/>
      <c r="L62" s="100"/>
      <c r="M62" s="99"/>
      <c r="N62" s="100"/>
      <c r="O62" s="100"/>
      <c r="P62" s="99"/>
      <c r="Q62" s="100"/>
      <c r="R62" s="100"/>
    </row>
  </sheetData>
  <mergeCells count="28">
    <mergeCell ref="F8:G8"/>
    <mergeCell ref="H8:I8"/>
    <mergeCell ref="BE8:BG8"/>
    <mergeCell ref="BB8:BD8"/>
    <mergeCell ref="L8:N8"/>
    <mergeCell ref="O8:Q8"/>
    <mergeCell ref="AY8:BA8"/>
    <mergeCell ref="AM8:AO8"/>
    <mergeCell ref="AJ8:AL8"/>
    <mergeCell ref="AP8:AR8"/>
    <mergeCell ref="AS8:AU8"/>
    <mergeCell ref="AV8:AX8"/>
    <mergeCell ref="AS7:BM7"/>
    <mergeCell ref="A1:A7"/>
    <mergeCell ref="AS2:BM2"/>
    <mergeCell ref="AS3:BM3"/>
    <mergeCell ref="A8:A9"/>
    <mergeCell ref="J8:K8"/>
    <mergeCell ref="AG8:AI8"/>
    <mergeCell ref="R8:T8"/>
    <mergeCell ref="U8:W8"/>
    <mergeCell ref="X8:Z8"/>
    <mergeCell ref="AD8:AF8"/>
    <mergeCell ref="AA8:AC8"/>
    <mergeCell ref="BH8:BJ8"/>
    <mergeCell ref="BK8:BM8"/>
    <mergeCell ref="B8:C8"/>
    <mergeCell ref="D8:E8"/>
  </mergeCells>
  <phoneticPr fontId="0" type="noConversion"/>
  <printOptions horizontalCentered="1" verticalCentered="1"/>
  <pageMargins left="0" right="0" top="0.85" bottom="1.37" header="0.92" footer="1.37"/>
  <pageSetup scale="85" orientation="landscape" r:id="rId1"/>
  <headerFooter alignWithMargins="0">
    <oddHeader>&amp;C&amp;"Arial,Negrita"&amp;12ADMINISTRACIÓN CENTRAL
PRESUPUESTO Y EJECUCIÓN DEL GASTO POR CUENTAS
A DICEMBRE 31 DE 1995 - 2008
MILES DE PESOS CORRIENTES</oddHeader>
    <oddFooter>&amp;LFUENTE: Ejecuciones presupuestales&amp;C&amp;P/&amp;N&amp;R&amp;8&amp;Z&amp;F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13"/>
  <sheetViews>
    <sheetView topLeftCell="J1" workbookViewId="0">
      <selection activeCell="W13" sqref="W13"/>
    </sheetView>
  </sheetViews>
  <sheetFormatPr baseColWidth="10" defaultRowHeight="12.75" x14ac:dyDescent="0.2"/>
  <cols>
    <col min="1" max="1" width="18" customWidth="1"/>
    <col min="2" max="3" width="12.7109375" bestFit="1" customWidth="1"/>
    <col min="4" max="4" width="6.42578125" bestFit="1" customWidth="1"/>
    <col min="5" max="6" width="12.7109375" bestFit="1" customWidth="1"/>
    <col min="7" max="7" width="6.42578125" bestFit="1" customWidth="1"/>
    <col min="8" max="9" width="12.7109375" bestFit="1" customWidth="1"/>
    <col min="10" max="10" width="6.42578125" bestFit="1" customWidth="1"/>
    <col min="11" max="12" width="12.7109375" bestFit="1" customWidth="1"/>
    <col min="13" max="13" width="6.42578125" bestFit="1" customWidth="1"/>
    <col min="14" max="15" width="12.7109375" bestFit="1" customWidth="1"/>
    <col min="16" max="16" width="6.42578125" bestFit="1" customWidth="1"/>
  </cols>
  <sheetData>
    <row r="1" spans="1:16" x14ac:dyDescent="0.2">
      <c r="A1" s="446" t="s">
        <v>359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</row>
    <row r="2" spans="1:16" x14ac:dyDescent="0.2">
      <c r="A2" s="446" t="s">
        <v>360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</row>
    <row r="3" spans="1:16" x14ac:dyDescent="0.2">
      <c r="A3" s="446" t="s">
        <v>361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</row>
    <row r="4" spans="1:16" x14ac:dyDescent="0.2">
      <c r="A4" s="446" t="s">
        <v>268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</row>
    <row r="5" spans="1:16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9.5" customHeight="1" x14ac:dyDescent="0.2">
      <c r="A6" s="5"/>
      <c r="B6" s="443">
        <v>2000</v>
      </c>
      <c r="C6" s="444"/>
      <c r="D6" s="445"/>
      <c r="E6" s="443">
        <v>2001</v>
      </c>
      <c r="F6" s="444"/>
      <c r="G6" s="445"/>
      <c r="H6" s="443">
        <v>2002</v>
      </c>
      <c r="I6" s="444"/>
      <c r="J6" s="445"/>
      <c r="K6" s="443">
        <v>2003</v>
      </c>
      <c r="L6" s="444"/>
      <c r="M6" s="445"/>
      <c r="N6" s="443">
        <v>2004</v>
      </c>
      <c r="O6" s="444"/>
      <c r="P6" s="445"/>
    </row>
    <row r="7" spans="1:16" ht="21" customHeight="1" thickBot="1" x14ac:dyDescent="0.25">
      <c r="A7" s="35" t="s">
        <v>14</v>
      </c>
      <c r="B7" s="53" t="s">
        <v>12</v>
      </c>
      <c r="C7" s="1" t="s">
        <v>363</v>
      </c>
      <c r="D7" s="2" t="s">
        <v>232</v>
      </c>
      <c r="E7" s="53" t="s">
        <v>12</v>
      </c>
      <c r="F7" s="1" t="s">
        <v>363</v>
      </c>
      <c r="G7" s="2" t="s">
        <v>232</v>
      </c>
      <c r="H7" s="53" t="s">
        <v>12</v>
      </c>
      <c r="I7" s="1" t="s">
        <v>363</v>
      </c>
      <c r="J7" s="2" t="s">
        <v>232</v>
      </c>
      <c r="K7" s="53" t="s">
        <v>12</v>
      </c>
      <c r="L7" s="1" t="s">
        <v>363</v>
      </c>
      <c r="M7" s="2" t="s">
        <v>232</v>
      </c>
      <c r="N7" s="53" t="s">
        <v>12</v>
      </c>
      <c r="O7" s="1" t="s">
        <v>363</v>
      </c>
      <c r="P7" s="2" t="s">
        <v>232</v>
      </c>
    </row>
    <row r="8" spans="1:16" ht="36.75" customHeight="1" x14ac:dyDescent="0.2">
      <c r="A8" s="50" t="s">
        <v>233</v>
      </c>
      <c r="B8" s="47">
        <v>735793190</v>
      </c>
      <c r="C8" s="46">
        <v>628423309</v>
      </c>
      <c r="D8" s="41">
        <f>IF(OR(C8=0,B8=0),0,C8/B8)*100</f>
        <v>85.407600605816967</v>
      </c>
      <c r="E8" s="47">
        <v>809534067</v>
      </c>
      <c r="F8" s="46">
        <v>759728942</v>
      </c>
      <c r="G8" s="41">
        <f>IF(OR(F8=0,E8=0),0,F8/E8)*100</f>
        <v>93.847680161927016</v>
      </c>
      <c r="H8" s="47">
        <v>755169523</v>
      </c>
      <c r="I8" s="46">
        <v>690197165</v>
      </c>
      <c r="J8" s="41">
        <f>IF(OR(I8=0,H8=0),0,I8/H8)*100</f>
        <v>91.396321485288539</v>
      </c>
      <c r="K8" s="47">
        <v>740564046</v>
      </c>
      <c r="L8" s="46">
        <v>695423572</v>
      </c>
      <c r="M8" s="41">
        <f>IF(OR(L8=0,K8=0),0,L8/K8)*100</f>
        <v>93.904582021795861</v>
      </c>
      <c r="N8" s="47">
        <v>803217933</v>
      </c>
      <c r="O8" s="46">
        <v>760783447</v>
      </c>
      <c r="P8" s="41">
        <f>IF(OR(O8=0,N8=0),0,O8/N8)*100</f>
        <v>94.716939916728677</v>
      </c>
    </row>
    <row r="9" spans="1:16" ht="37.5" customHeight="1" x14ac:dyDescent="0.2">
      <c r="A9" s="51" t="s">
        <v>239</v>
      </c>
      <c r="B9" s="4">
        <v>278436540</v>
      </c>
      <c r="C9" s="19">
        <v>275892412</v>
      </c>
      <c r="D9" s="41">
        <f>IF(OR(C9=0,B9=0),0,C9/B9)*100</f>
        <v>99.086280845179303</v>
      </c>
      <c r="E9" s="4">
        <v>455237090</v>
      </c>
      <c r="F9" s="19">
        <v>408693082</v>
      </c>
      <c r="G9" s="41">
        <f>IF(OR(F9=0,E9=0),0,F9/E9)*100</f>
        <v>89.775875247774735</v>
      </c>
      <c r="H9" s="4">
        <v>471855218</v>
      </c>
      <c r="I9" s="19">
        <v>464924219</v>
      </c>
      <c r="J9" s="41">
        <f>IF(OR(I9=0,H9=0),0,I9/H9)*100</f>
        <v>98.531117441197821</v>
      </c>
      <c r="K9" s="4">
        <v>442692676</v>
      </c>
      <c r="L9" s="19">
        <v>437332460</v>
      </c>
      <c r="M9" s="41">
        <f>IF(OR(L9=0,K9=0),0,L9/K9)*100</f>
        <v>98.78917897435467</v>
      </c>
      <c r="N9" s="4">
        <v>603357862</v>
      </c>
      <c r="O9" s="19">
        <v>584488227</v>
      </c>
      <c r="P9" s="41">
        <f>IF(OR(O9=0,N9=0),0,O9/N9)*100</f>
        <v>96.872563334560482</v>
      </c>
    </row>
    <row r="10" spans="1:16" ht="22.5" customHeight="1" thickBot="1" x14ac:dyDescent="0.25">
      <c r="A10" s="52" t="s">
        <v>296</v>
      </c>
      <c r="B10" s="7">
        <v>2438201305</v>
      </c>
      <c r="C10" s="30">
        <v>1613015472</v>
      </c>
      <c r="D10" s="48">
        <f>IF(OR(C10=0,B10=0),0,C10/B10)*100</f>
        <v>66.155959669622106</v>
      </c>
      <c r="E10" s="7">
        <v>1986677383</v>
      </c>
      <c r="F10" s="30">
        <v>1488372383</v>
      </c>
      <c r="G10" s="48">
        <f>IF(OR(F10=0,E10=0),0,F10/E10)*100</f>
        <v>74.91766885433961</v>
      </c>
      <c r="H10" s="7">
        <v>2243255937</v>
      </c>
      <c r="I10" s="30">
        <v>1602383365</v>
      </c>
      <c r="J10" s="48">
        <f>IF(OR(I10=0,H10=0),0,I10/H10)*100</f>
        <v>71.431143391642337</v>
      </c>
      <c r="K10" s="7">
        <v>2831488371</v>
      </c>
      <c r="L10" s="30">
        <v>2777023623</v>
      </c>
      <c r="M10" s="48">
        <f>IF(OR(L10=0,K10=0),0,L10/K10)*100</f>
        <v>98.076462239512409</v>
      </c>
      <c r="N10" s="7">
        <v>2803536948</v>
      </c>
      <c r="O10" s="30">
        <v>2120304292</v>
      </c>
      <c r="P10" s="48">
        <f>IF(OR(O10=0,N10=0),0,O10/N10)*100</f>
        <v>75.629618276034932</v>
      </c>
    </row>
    <row r="11" spans="1:16" ht="26.25" customHeight="1" thickBot="1" x14ac:dyDescent="0.25">
      <c r="A11" s="8" t="s">
        <v>362</v>
      </c>
      <c r="B11" s="9">
        <f>SUM(B8:B10)</f>
        <v>3452431035</v>
      </c>
      <c r="C11" s="31">
        <f>SUM(C8:C10)</f>
        <v>2517331193</v>
      </c>
      <c r="D11" s="49">
        <f>IF(OR(C11=0,B11=0),0,C11/B11)*100</f>
        <v>72.914742321565313</v>
      </c>
      <c r="E11" s="9">
        <f>SUM(E8:E10)</f>
        <v>3251448540</v>
      </c>
      <c r="F11" s="31">
        <f>SUM(F8:F10)</f>
        <v>2656794407</v>
      </c>
      <c r="G11" s="49">
        <f>IF(OR(F11=0,E11=0),0,F11/E11)*100</f>
        <v>81.711101200451424</v>
      </c>
      <c r="H11" s="9">
        <f>SUM(H8:H10)</f>
        <v>3470280678</v>
      </c>
      <c r="I11" s="31">
        <f>SUM(I8:I10)</f>
        <v>2757504749</v>
      </c>
      <c r="J11" s="49">
        <f>IF(OR(I11=0,H11=0),0,I11/H11)*100</f>
        <v>79.460568318906454</v>
      </c>
      <c r="K11" s="9">
        <f>SUM(K8:K10)</f>
        <v>4014745093</v>
      </c>
      <c r="L11" s="31">
        <f>SUM(L8:L10)</f>
        <v>3909779655</v>
      </c>
      <c r="M11" s="49">
        <f>IF(OR(L11=0,K11=0),0,L11/K11)*100</f>
        <v>97.385501804759286</v>
      </c>
      <c r="N11" s="9">
        <f>SUM(N8:N10)</f>
        <v>4210112743</v>
      </c>
      <c r="O11" s="31">
        <f>SUM(O8:O10)</f>
        <v>3465575966</v>
      </c>
      <c r="P11" s="49">
        <f>IF(OR(O11=0,N11=0),0,O11/N11)*100</f>
        <v>82.315514513526651</v>
      </c>
    </row>
    <row r="12" spans="1:16" ht="21" customHeight="1" x14ac:dyDescent="0.2">
      <c r="A12" s="442" t="s">
        <v>364</v>
      </c>
      <c r="B12" s="442"/>
      <c r="C12" s="5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4.75" customHeight="1" x14ac:dyDescent="0.2">
      <c r="A13" s="442" t="s">
        <v>365</v>
      </c>
      <c r="B13" s="442"/>
      <c r="C13" s="55"/>
    </row>
  </sheetData>
  <mergeCells count="11">
    <mergeCell ref="A1:P1"/>
    <mergeCell ref="A2:P2"/>
    <mergeCell ref="A3:P3"/>
    <mergeCell ref="A4:P4"/>
    <mergeCell ref="K6:M6"/>
    <mergeCell ref="A13:B13"/>
    <mergeCell ref="N6:P6"/>
    <mergeCell ref="B6:D6"/>
    <mergeCell ref="E6:G6"/>
    <mergeCell ref="H6:J6"/>
    <mergeCell ref="A12:B12"/>
  </mergeCells>
  <phoneticPr fontId="7" type="noConversion"/>
  <printOptions horizontalCentered="1" verticalCentered="1"/>
  <pageMargins left="0" right="0" top="0.98425196850393704" bottom="0.98425196850393704" header="0" footer="0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S45"/>
  <sheetViews>
    <sheetView showGridLines="0" zoomScale="110" zoomScaleNormal="110" workbookViewId="0">
      <pane xSplit="1" ySplit="10" topLeftCell="B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15"/>
  <cols>
    <col min="1" max="1" width="51.28515625" style="84" customWidth="1"/>
    <col min="2" max="3" width="15.28515625" style="84" hidden="1" customWidth="1" outlineLevel="1"/>
    <col min="4" max="4" width="8.140625" style="84" hidden="1" customWidth="1" outlineLevel="1"/>
    <col min="5" max="6" width="15.28515625" style="84" hidden="1" customWidth="1" outlineLevel="1"/>
    <col min="7" max="7" width="8.140625" style="84" hidden="1" customWidth="1" outlineLevel="1"/>
    <col min="8" max="9" width="15.28515625" style="84" hidden="1" customWidth="1" outlineLevel="1"/>
    <col min="10" max="10" width="8.140625" style="84" hidden="1" customWidth="1" outlineLevel="1"/>
    <col min="11" max="12" width="15.28515625" style="84" hidden="1" customWidth="1" outlineLevel="1"/>
    <col min="13" max="13" width="8.140625" style="84" hidden="1" customWidth="1" outlineLevel="1"/>
    <col min="14" max="15" width="15.28515625" style="84" hidden="1" customWidth="1" outlineLevel="1"/>
    <col min="16" max="16" width="8.140625" style="84" hidden="1" customWidth="1" outlineLevel="1"/>
    <col min="17" max="18" width="15.28515625" style="84" hidden="1" customWidth="1" outlineLevel="1"/>
    <col min="19" max="19" width="8.140625" style="84" hidden="1" customWidth="1" outlineLevel="1"/>
    <col min="20" max="21" width="15.28515625" style="84" hidden="1" customWidth="1" outlineLevel="1"/>
    <col min="22" max="22" width="8.140625" style="84" hidden="1" customWidth="1" outlineLevel="1"/>
    <col min="23" max="24" width="15.28515625" style="84" hidden="1" customWidth="1" outlineLevel="1"/>
    <col min="25" max="25" width="8.140625" style="84" hidden="1" customWidth="1" outlineLevel="1"/>
    <col min="26" max="27" width="15.28515625" style="84" hidden="1" customWidth="1" outlineLevel="1"/>
    <col min="28" max="28" width="8.140625" style="84" hidden="1" customWidth="1" outlineLevel="1"/>
    <col min="29" max="30" width="15.28515625" style="84" hidden="1" customWidth="1" outlineLevel="1"/>
    <col min="31" max="31" width="8.140625" style="84" hidden="1" customWidth="1" outlineLevel="1"/>
    <col min="32" max="33" width="15.28515625" style="84" hidden="1" customWidth="1" outlineLevel="1"/>
    <col min="34" max="34" width="8.140625" style="84" hidden="1" customWidth="1" outlineLevel="1"/>
    <col min="35" max="36" width="15.28515625" style="84" hidden="1" customWidth="1" outlineLevel="1"/>
    <col min="37" max="37" width="8.140625" style="84" hidden="1" customWidth="1" outlineLevel="1"/>
    <col min="38" max="39" width="15.28515625" style="84" hidden="1" customWidth="1" outlineLevel="1"/>
    <col min="40" max="40" width="1.7109375" style="84" hidden="1" customWidth="1" outlineLevel="1"/>
    <col min="41" max="41" width="15.28515625" style="84" bestFit="1" customWidth="1" collapsed="1"/>
    <col min="42" max="42" width="15.28515625" style="84" bestFit="1" customWidth="1"/>
    <col min="43" max="43" width="8.140625" style="84" bestFit="1" customWidth="1"/>
    <col min="44" max="45" width="15.28515625" style="84" bestFit="1" customWidth="1"/>
    <col min="46" max="46" width="8.140625" style="84" bestFit="1" customWidth="1"/>
    <col min="47" max="48" width="15.28515625" style="84" bestFit="1" customWidth="1"/>
    <col min="49" max="49" width="8.140625" style="84" bestFit="1" customWidth="1"/>
    <col min="50" max="51" width="15.28515625" style="84" bestFit="1" customWidth="1"/>
    <col min="52" max="52" width="8.140625" style="84" bestFit="1" customWidth="1"/>
    <col min="53" max="54" width="15.28515625" style="84" bestFit="1" customWidth="1"/>
    <col min="55" max="55" width="8.140625" style="84" bestFit="1" customWidth="1"/>
    <col min="56" max="57" width="15.28515625" style="84" bestFit="1" customWidth="1"/>
    <col min="58" max="58" width="8.140625" style="84" bestFit="1" customWidth="1"/>
    <col min="59" max="60" width="15.28515625" style="84" bestFit="1" customWidth="1"/>
    <col min="61" max="61" width="8.140625" style="84" bestFit="1" customWidth="1"/>
    <col min="62" max="16384" width="11.42578125" style="84"/>
  </cols>
  <sheetData>
    <row r="1" spans="1:253" ht="14.1" customHeight="1" x14ac:dyDescent="0.15">
      <c r="A1" s="447"/>
    </row>
    <row r="2" spans="1:253" ht="46.5" customHeight="1" x14ac:dyDescent="0.15">
      <c r="A2" s="447"/>
      <c r="AO2" s="435" t="s">
        <v>347</v>
      </c>
      <c r="AP2" s="435"/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  <c r="BH2" s="435"/>
      <c r="BI2" s="435"/>
    </row>
    <row r="3" spans="1:253" ht="27" customHeight="1" x14ac:dyDescent="0.15">
      <c r="A3" s="447"/>
      <c r="AO3" s="449" t="s">
        <v>590</v>
      </c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</row>
    <row r="4" spans="1:253" ht="27" customHeight="1" x14ac:dyDescent="0.15">
      <c r="A4" s="447"/>
    </row>
    <row r="5" spans="1:253" ht="14.1" customHeight="1" x14ac:dyDescent="0.15">
      <c r="A5" s="447"/>
      <c r="B5" s="128"/>
      <c r="C5" s="128"/>
      <c r="D5" s="128"/>
      <c r="E5" s="128"/>
      <c r="F5" s="128"/>
      <c r="G5" s="128"/>
      <c r="H5" s="85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253" ht="14.1" customHeight="1" x14ac:dyDescent="0.15">
      <c r="A6" s="447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417"/>
      <c r="BB6" s="417"/>
      <c r="BC6" s="417"/>
      <c r="BD6" s="417"/>
      <c r="BE6" s="417"/>
      <c r="BF6" s="417"/>
      <c r="BG6" s="417"/>
      <c r="BH6" s="417"/>
      <c r="BI6" s="417"/>
    </row>
    <row r="7" spans="1:253" ht="14.1" customHeight="1" x14ac:dyDescent="0.15">
      <c r="A7" s="447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</row>
    <row r="8" spans="1:253" ht="14.1" customHeight="1" thickBot="1" x14ac:dyDescent="0.2">
      <c r="A8" s="448"/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  <c r="AS8" s="417"/>
      <c r="AT8" s="417"/>
      <c r="AU8" s="417"/>
      <c r="AV8" s="417"/>
      <c r="AW8" s="417"/>
      <c r="AX8" s="417"/>
      <c r="AY8" s="417"/>
      <c r="AZ8" s="417"/>
      <c r="BA8" s="417"/>
      <c r="BB8" s="417"/>
      <c r="BC8" s="417"/>
      <c r="BD8" s="417"/>
      <c r="BE8" s="417"/>
      <c r="BF8" s="417"/>
      <c r="BG8" s="417"/>
      <c r="BH8" s="417"/>
      <c r="BI8" s="417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</row>
    <row r="9" spans="1:253" ht="14.1" customHeight="1" thickBot="1" x14ac:dyDescent="0.2">
      <c r="A9" s="430">
        <v>0</v>
      </c>
      <c r="B9" s="450">
        <v>1998</v>
      </c>
      <c r="C9" s="451"/>
      <c r="D9" s="452"/>
      <c r="E9" s="450">
        <v>1999</v>
      </c>
      <c r="F9" s="451"/>
      <c r="G9" s="452"/>
      <c r="H9" s="450">
        <v>2000</v>
      </c>
      <c r="I9" s="451"/>
      <c r="J9" s="452"/>
      <c r="K9" s="450">
        <v>2001</v>
      </c>
      <c r="L9" s="451"/>
      <c r="M9" s="452"/>
      <c r="N9" s="450">
        <v>2002</v>
      </c>
      <c r="O9" s="451"/>
      <c r="P9" s="452"/>
      <c r="Q9" s="450">
        <v>2003</v>
      </c>
      <c r="R9" s="451"/>
      <c r="S9" s="452"/>
      <c r="T9" s="450">
        <v>2004</v>
      </c>
      <c r="U9" s="451"/>
      <c r="V9" s="452"/>
      <c r="W9" s="450">
        <v>2005</v>
      </c>
      <c r="X9" s="451"/>
      <c r="Y9" s="452"/>
      <c r="Z9" s="450">
        <v>2006</v>
      </c>
      <c r="AA9" s="451"/>
      <c r="AB9" s="452"/>
      <c r="AC9" s="450">
        <v>2007</v>
      </c>
      <c r="AD9" s="451"/>
      <c r="AE9" s="452"/>
      <c r="AF9" s="450">
        <v>2008</v>
      </c>
      <c r="AG9" s="451"/>
      <c r="AH9" s="452"/>
      <c r="AI9" s="450">
        <v>2009</v>
      </c>
      <c r="AJ9" s="451"/>
      <c r="AK9" s="452"/>
      <c r="AL9" s="450">
        <v>2010</v>
      </c>
      <c r="AM9" s="451"/>
      <c r="AN9" s="452"/>
      <c r="AO9" s="450" t="s">
        <v>490</v>
      </c>
      <c r="AP9" s="451"/>
      <c r="AQ9" s="452"/>
      <c r="AR9" s="450">
        <v>2011</v>
      </c>
      <c r="AS9" s="451"/>
      <c r="AT9" s="452"/>
      <c r="AU9" s="450">
        <v>2012</v>
      </c>
      <c r="AV9" s="451"/>
      <c r="AW9" s="452"/>
      <c r="AX9" s="450">
        <v>2013</v>
      </c>
      <c r="AY9" s="451"/>
      <c r="AZ9" s="452"/>
      <c r="BA9" s="450">
        <v>2014</v>
      </c>
      <c r="BB9" s="451"/>
      <c r="BC9" s="452"/>
      <c r="BD9" s="450">
        <v>2015</v>
      </c>
      <c r="BE9" s="451"/>
      <c r="BF9" s="452"/>
      <c r="BG9" s="450">
        <v>2016</v>
      </c>
      <c r="BH9" s="451"/>
      <c r="BI9" s="452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</row>
    <row r="10" spans="1:253" ht="14.1" customHeight="1" thickBot="1" x14ac:dyDescent="0.2">
      <c r="A10" s="431"/>
      <c r="B10" s="134" t="s">
        <v>488</v>
      </c>
      <c r="C10" s="135" t="s">
        <v>487</v>
      </c>
      <c r="D10" s="136" t="s">
        <v>489</v>
      </c>
      <c r="E10" s="134" t="s">
        <v>488</v>
      </c>
      <c r="F10" s="135" t="s">
        <v>487</v>
      </c>
      <c r="G10" s="136" t="s">
        <v>489</v>
      </c>
      <c r="H10" s="134" t="s">
        <v>488</v>
      </c>
      <c r="I10" s="135" t="s">
        <v>487</v>
      </c>
      <c r="J10" s="136" t="s">
        <v>489</v>
      </c>
      <c r="K10" s="134" t="s">
        <v>488</v>
      </c>
      <c r="L10" s="135" t="s">
        <v>487</v>
      </c>
      <c r="M10" s="136" t="s">
        <v>489</v>
      </c>
      <c r="N10" s="134" t="s">
        <v>488</v>
      </c>
      <c r="O10" s="135" t="s">
        <v>487</v>
      </c>
      <c r="P10" s="136" t="s">
        <v>489</v>
      </c>
      <c r="Q10" s="134" t="s">
        <v>488</v>
      </c>
      <c r="R10" s="135" t="s">
        <v>487</v>
      </c>
      <c r="S10" s="136" t="s">
        <v>489</v>
      </c>
      <c r="T10" s="134" t="s">
        <v>488</v>
      </c>
      <c r="U10" s="135" t="s">
        <v>487</v>
      </c>
      <c r="V10" s="136" t="s">
        <v>489</v>
      </c>
      <c r="W10" s="134" t="s">
        <v>488</v>
      </c>
      <c r="X10" s="135" t="s">
        <v>487</v>
      </c>
      <c r="Y10" s="136" t="s">
        <v>489</v>
      </c>
      <c r="Z10" s="134" t="s">
        <v>488</v>
      </c>
      <c r="AA10" s="135" t="s">
        <v>487</v>
      </c>
      <c r="AB10" s="136" t="s">
        <v>489</v>
      </c>
      <c r="AC10" s="134" t="s">
        <v>488</v>
      </c>
      <c r="AD10" s="135" t="s">
        <v>487</v>
      </c>
      <c r="AE10" s="136" t="s">
        <v>489</v>
      </c>
      <c r="AF10" s="134" t="s">
        <v>488</v>
      </c>
      <c r="AG10" s="135" t="s">
        <v>487</v>
      </c>
      <c r="AH10" s="136" t="s">
        <v>489</v>
      </c>
      <c r="AI10" s="134" t="s">
        <v>488</v>
      </c>
      <c r="AJ10" s="135" t="s">
        <v>487</v>
      </c>
      <c r="AK10" s="136" t="s">
        <v>489</v>
      </c>
      <c r="AL10" s="134" t="s">
        <v>488</v>
      </c>
      <c r="AM10" s="135" t="s">
        <v>487</v>
      </c>
      <c r="AN10" s="136" t="s">
        <v>489</v>
      </c>
      <c r="AO10" s="134" t="s">
        <v>488</v>
      </c>
      <c r="AP10" s="135" t="s">
        <v>487</v>
      </c>
      <c r="AQ10" s="136" t="s">
        <v>489</v>
      </c>
      <c r="AR10" s="134" t="s">
        <v>488</v>
      </c>
      <c r="AS10" s="135" t="s">
        <v>487</v>
      </c>
      <c r="AT10" s="136" t="s">
        <v>489</v>
      </c>
      <c r="AU10" s="134" t="s">
        <v>488</v>
      </c>
      <c r="AV10" s="135" t="s">
        <v>487</v>
      </c>
      <c r="AW10" s="136" t="s">
        <v>489</v>
      </c>
      <c r="AX10" s="134" t="s">
        <v>488</v>
      </c>
      <c r="AY10" s="135" t="s">
        <v>487</v>
      </c>
      <c r="AZ10" s="136" t="s">
        <v>489</v>
      </c>
      <c r="BA10" s="134" t="s">
        <v>488</v>
      </c>
      <c r="BB10" s="135" t="s">
        <v>487</v>
      </c>
      <c r="BC10" s="136" t="s">
        <v>489</v>
      </c>
      <c r="BD10" s="134" t="s">
        <v>488</v>
      </c>
      <c r="BE10" s="135" t="s">
        <v>487</v>
      </c>
      <c r="BF10" s="136" t="s">
        <v>489</v>
      </c>
      <c r="BG10" s="134" t="s">
        <v>488</v>
      </c>
      <c r="BH10" s="135" t="s">
        <v>487</v>
      </c>
      <c r="BI10" s="136" t="s">
        <v>489</v>
      </c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</row>
    <row r="11" spans="1:253" ht="14.1" customHeight="1" x14ac:dyDescent="0.15">
      <c r="A11" s="137" t="s">
        <v>505</v>
      </c>
      <c r="B11" s="138">
        <v>129297522</v>
      </c>
      <c r="C11" s="139">
        <v>122303321</v>
      </c>
      <c r="D11" s="140">
        <v>94.590614814721661</v>
      </c>
      <c r="E11" s="138">
        <v>133621201</v>
      </c>
      <c r="F11" s="139">
        <v>126943399</v>
      </c>
      <c r="G11" s="140">
        <v>95.002438273249766</v>
      </c>
      <c r="H11" s="138">
        <v>127107630.164</v>
      </c>
      <c r="I11" s="139">
        <v>122279374</v>
      </c>
      <c r="J11" s="140">
        <v>96.201442700355301</v>
      </c>
      <c r="K11" s="138">
        <v>132357115</v>
      </c>
      <c r="L11" s="139">
        <v>128900162</v>
      </c>
      <c r="M11" s="140">
        <v>97.388162321307775</v>
      </c>
      <c r="N11" s="138">
        <v>115289340</v>
      </c>
      <c r="O11" s="139">
        <v>101198381</v>
      </c>
      <c r="P11" s="140">
        <v>87.77774337159012</v>
      </c>
      <c r="Q11" s="138">
        <v>101888913</v>
      </c>
      <c r="R11" s="139">
        <v>96326560</v>
      </c>
      <c r="S11" s="140">
        <v>94.540767158836999</v>
      </c>
      <c r="T11" s="138">
        <v>98680340</v>
      </c>
      <c r="U11" s="139">
        <v>92556312</v>
      </c>
      <c r="V11" s="140">
        <v>93.794074888675908</v>
      </c>
      <c r="W11" s="138">
        <v>112247705</v>
      </c>
      <c r="X11" s="139">
        <v>103764728</v>
      </c>
      <c r="Y11" s="140">
        <v>92.442627668868596</v>
      </c>
      <c r="Z11" s="138">
        <v>116625333</v>
      </c>
      <c r="AA11" s="139">
        <v>108681942</v>
      </c>
      <c r="AB11" s="140">
        <v>93.188966071376626</v>
      </c>
      <c r="AC11" s="138">
        <v>570431211</v>
      </c>
      <c r="AD11" s="139">
        <v>559266556</v>
      </c>
      <c r="AE11" s="140">
        <v>98.042769262146848</v>
      </c>
      <c r="AF11" s="138">
        <v>577090414</v>
      </c>
      <c r="AG11" s="139">
        <v>562682861</v>
      </c>
      <c r="AH11" s="140">
        <v>97.503414950157179</v>
      </c>
      <c r="AI11" s="138">
        <v>613767679.45800006</v>
      </c>
      <c r="AJ11" s="139">
        <v>599219136.296</v>
      </c>
      <c r="AK11" s="140">
        <v>97.629633548829503</v>
      </c>
      <c r="AL11" s="138">
        <v>609802211</v>
      </c>
      <c r="AM11" s="139">
        <v>595327763</v>
      </c>
      <c r="AN11" s="140">
        <v>97.62637003623459</v>
      </c>
      <c r="AO11" s="138">
        <v>609802211</v>
      </c>
      <c r="AP11" s="139">
        <v>595327763</v>
      </c>
      <c r="AQ11" s="140">
        <v>97.62637003623459</v>
      </c>
      <c r="AR11" s="138">
        <v>662047638</v>
      </c>
      <c r="AS11" s="139">
        <v>628629935</v>
      </c>
      <c r="AT11" s="140">
        <v>94.95237184125412</v>
      </c>
      <c r="AU11" s="138">
        <v>735624646</v>
      </c>
      <c r="AV11" s="139">
        <v>700890677</v>
      </c>
      <c r="AW11" s="140">
        <v>95.278302706568098</v>
      </c>
      <c r="AX11" s="138">
        <v>744707624.44900012</v>
      </c>
      <c r="AY11" s="139">
        <v>670848714.92799997</v>
      </c>
      <c r="AZ11" s="140">
        <v>90.082160153033556</v>
      </c>
      <c r="BA11" s="138">
        <v>1123351152.4259999</v>
      </c>
      <c r="BB11" s="139">
        <v>1007171758.7130001</v>
      </c>
      <c r="BC11" s="140">
        <v>89.657784793107865</v>
      </c>
      <c r="BD11" s="138">
        <v>897650137.25500011</v>
      </c>
      <c r="BE11" s="139">
        <v>805962685.36799991</v>
      </c>
      <c r="BF11" s="140">
        <v>89.785836588029838</v>
      </c>
      <c r="BG11" s="138">
        <v>1253242347.8049998</v>
      </c>
      <c r="BH11" s="139">
        <v>1190232657.9650002</v>
      </c>
      <c r="BI11" s="140">
        <v>94.972266142270215</v>
      </c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</row>
    <row r="12" spans="1:253" ht="14.1" customHeight="1" x14ac:dyDescent="0.15">
      <c r="A12" s="131" t="s">
        <v>506</v>
      </c>
      <c r="B12" s="130">
        <v>103479769</v>
      </c>
      <c r="C12" s="129">
        <v>96659657</v>
      </c>
      <c r="D12" s="150">
        <v>93.409231518481647</v>
      </c>
      <c r="E12" s="130">
        <v>126822701</v>
      </c>
      <c r="F12" s="129">
        <v>120144899</v>
      </c>
      <c r="G12" s="150">
        <v>94.734537312842747</v>
      </c>
      <c r="H12" s="130">
        <v>122345434</v>
      </c>
      <c r="I12" s="129">
        <v>117517777</v>
      </c>
      <c r="J12" s="150">
        <v>96.054076689122709</v>
      </c>
      <c r="K12" s="130">
        <v>131957115</v>
      </c>
      <c r="L12" s="129">
        <v>128500162</v>
      </c>
      <c r="M12" s="150">
        <v>97.380245089474712</v>
      </c>
      <c r="N12" s="130">
        <v>114789340</v>
      </c>
      <c r="O12" s="129">
        <v>100698381</v>
      </c>
      <c r="P12" s="150">
        <v>87.72450560304641</v>
      </c>
      <c r="Q12" s="130">
        <v>101358913</v>
      </c>
      <c r="R12" s="129">
        <v>95796560</v>
      </c>
      <c r="S12" s="150">
        <v>94.512221140335242</v>
      </c>
      <c r="T12" s="130">
        <v>98077803</v>
      </c>
      <c r="U12" s="129">
        <v>91953775</v>
      </c>
      <c r="V12" s="150">
        <v>93.755949039763877</v>
      </c>
      <c r="W12" s="130">
        <v>111233705</v>
      </c>
      <c r="X12" s="129">
        <v>102750728</v>
      </c>
      <c r="Y12" s="150">
        <v>92.373735101244719</v>
      </c>
      <c r="Z12" s="130">
        <v>115550333</v>
      </c>
      <c r="AA12" s="129">
        <v>107606942</v>
      </c>
      <c r="AB12" s="150">
        <v>93.125600944828093</v>
      </c>
      <c r="AC12" s="130">
        <v>156225391</v>
      </c>
      <c r="AD12" s="129">
        <v>146071343</v>
      </c>
      <c r="AE12" s="150">
        <v>93.500385606332074</v>
      </c>
      <c r="AF12" s="130">
        <v>176711550</v>
      </c>
      <c r="AG12" s="129">
        <v>163418427</v>
      </c>
      <c r="AH12" s="150">
        <v>92.47750189503742</v>
      </c>
      <c r="AI12" s="130">
        <v>199413787.91500002</v>
      </c>
      <c r="AJ12" s="129">
        <v>189152605.74700001</v>
      </c>
      <c r="AK12" s="150">
        <v>94.8543266364441</v>
      </c>
      <c r="AL12" s="130">
        <v>203005603</v>
      </c>
      <c r="AM12" s="129">
        <v>192261256</v>
      </c>
      <c r="AN12" s="150">
        <v>94.7073643085605</v>
      </c>
      <c r="AO12" s="130">
        <v>203005603</v>
      </c>
      <c r="AP12" s="129">
        <v>192261256</v>
      </c>
      <c r="AQ12" s="150">
        <v>94.7073643085605</v>
      </c>
      <c r="AR12" s="130">
        <v>240129630</v>
      </c>
      <c r="AS12" s="129">
        <v>210760486</v>
      </c>
      <c r="AT12" s="150">
        <v>87.769462685633599</v>
      </c>
      <c r="AU12" s="130">
        <v>267776233</v>
      </c>
      <c r="AV12" s="129">
        <v>243059772</v>
      </c>
      <c r="AW12" s="150">
        <v>90.769733100248672</v>
      </c>
      <c r="AX12" s="130">
        <v>275714412.59100002</v>
      </c>
      <c r="AY12" s="129">
        <v>247923059.27899998</v>
      </c>
      <c r="AZ12" s="150">
        <v>89.92023918850181</v>
      </c>
      <c r="BA12" s="130">
        <v>290191291.32499999</v>
      </c>
      <c r="BB12" s="129">
        <v>262869969.146</v>
      </c>
      <c r="BC12" s="150">
        <v>90.585064750133569</v>
      </c>
      <c r="BD12" s="130">
        <v>316545906.21600002</v>
      </c>
      <c r="BE12" s="129">
        <v>286834287.00999999</v>
      </c>
      <c r="BF12" s="150">
        <v>90.61380399412721</v>
      </c>
      <c r="BG12" s="130">
        <v>366094734.98100001</v>
      </c>
      <c r="BH12" s="129">
        <v>330854870.24300003</v>
      </c>
      <c r="BI12" s="150">
        <v>90.374113208749392</v>
      </c>
    </row>
    <row r="13" spans="1:253" ht="14.1" customHeight="1" x14ac:dyDescent="0.15">
      <c r="A13" s="131" t="s">
        <v>234</v>
      </c>
      <c r="B13" s="130">
        <v>42080169</v>
      </c>
      <c r="C13" s="129">
        <v>39838336</v>
      </c>
      <c r="D13" s="150">
        <v>94.672471491262314</v>
      </c>
      <c r="E13" s="130">
        <v>51197421</v>
      </c>
      <c r="F13" s="129">
        <v>49247440</v>
      </c>
      <c r="G13" s="150">
        <v>96.191251508547666</v>
      </c>
      <c r="H13" s="130">
        <v>57910605</v>
      </c>
      <c r="I13" s="129">
        <v>56844300</v>
      </c>
      <c r="J13" s="150">
        <v>98.158705128361206</v>
      </c>
      <c r="K13" s="130">
        <v>75306070</v>
      </c>
      <c r="L13" s="129">
        <v>73544592</v>
      </c>
      <c r="M13" s="150">
        <v>97.660908343776271</v>
      </c>
      <c r="N13" s="130">
        <v>58655653</v>
      </c>
      <c r="O13" s="129">
        <v>49710970</v>
      </c>
      <c r="P13" s="150">
        <v>84.750518419767658</v>
      </c>
      <c r="Q13" s="130">
        <v>50191807</v>
      </c>
      <c r="R13" s="129">
        <v>48219887</v>
      </c>
      <c r="S13" s="150">
        <v>96.071231306734987</v>
      </c>
      <c r="T13" s="130">
        <v>51439355</v>
      </c>
      <c r="U13" s="129">
        <v>49460518</v>
      </c>
      <c r="V13" s="150">
        <v>96.153068015724543</v>
      </c>
      <c r="W13" s="130">
        <v>54503676</v>
      </c>
      <c r="X13" s="129">
        <v>52614220</v>
      </c>
      <c r="Y13" s="150">
        <v>96.533342081367138</v>
      </c>
      <c r="Z13" s="130">
        <v>59491867</v>
      </c>
      <c r="AA13" s="129">
        <v>56537818</v>
      </c>
      <c r="AB13" s="150">
        <v>95.034533039617003</v>
      </c>
      <c r="AC13" s="130">
        <v>87773352</v>
      </c>
      <c r="AD13" s="129">
        <v>82753991</v>
      </c>
      <c r="AE13" s="150">
        <v>94.281452302288741</v>
      </c>
      <c r="AF13" s="130">
        <v>101885273</v>
      </c>
      <c r="AG13" s="129">
        <v>96397791</v>
      </c>
      <c r="AH13" s="150">
        <v>94.614057715681838</v>
      </c>
      <c r="AI13" s="130">
        <v>125621329.20400001</v>
      </c>
      <c r="AJ13" s="129">
        <v>121154620.986</v>
      </c>
      <c r="AK13" s="150">
        <v>96.44430747047231</v>
      </c>
      <c r="AL13" s="130">
        <v>117815509</v>
      </c>
      <c r="AM13" s="129">
        <v>112805828</v>
      </c>
      <c r="AN13" s="150">
        <v>95.747859477481867</v>
      </c>
      <c r="AO13" s="130">
        <v>117815509</v>
      </c>
      <c r="AP13" s="129">
        <v>112805828</v>
      </c>
      <c r="AQ13" s="150">
        <v>95.747859477481867</v>
      </c>
      <c r="AR13" s="130">
        <v>145310650</v>
      </c>
      <c r="AS13" s="129">
        <v>130359172</v>
      </c>
      <c r="AT13" s="150">
        <v>89.710679843493921</v>
      </c>
      <c r="AU13" s="130">
        <v>146233888</v>
      </c>
      <c r="AV13" s="129">
        <v>134422593</v>
      </c>
      <c r="AW13" s="150">
        <v>91.923011032846233</v>
      </c>
      <c r="AX13" s="130">
        <v>157698354.15099999</v>
      </c>
      <c r="AY13" s="129">
        <v>148582723.43799999</v>
      </c>
      <c r="AZ13" s="150">
        <v>94.219577774241344</v>
      </c>
      <c r="BA13" s="130">
        <v>216147633.875</v>
      </c>
      <c r="BB13" s="129">
        <v>203071470.91800001</v>
      </c>
      <c r="BC13" s="150">
        <v>93.950355725586135</v>
      </c>
      <c r="BD13" s="130">
        <v>236123464.71700001</v>
      </c>
      <c r="BE13" s="129">
        <v>216136095.69600001</v>
      </c>
      <c r="BF13" s="150">
        <v>91.535204243697095</v>
      </c>
      <c r="BG13" s="130">
        <v>261469843.19800001</v>
      </c>
      <c r="BH13" s="129">
        <v>237763921.361</v>
      </c>
      <c r="BI13" s="150">
        <v>90.933592361147163</v>
      </c>
    </row>
    <row r="14" spans="1:253" ht="14.1" customHeight="1" x14ac:dyDescent="0.15">
      <c r="A14" s="131" t="s">
        <v>235</v>
      </c>
      <c r="B14" s="130">
        <v>45797604</v>
      </c>
      <c r="C14" s="129">
        <v>42637702</v>
      </c>
      <c r="D14" s="150">
        <v>93.100289700745037</v>
      </c>
      <c r="E14" s="130">
        <v>60102040</v>
      </c>
      <c r="F14" s="129">
        <v>56064631</v>
      </c>
      <c r="G14" s="150">
        <v>93.282409382443589</v>
      </c>
      <c r="H14" s="130">
        <v>47665685</v>
      </c>
      <c r="I14" s="129">
        <v>44499712</v>
      </c>
      <c r="J14" s="150">
        <v>93.357961812570196</v>
      </c>
      <c r="K14" s="130">
        <v>40414163</v>
      </c>
      <c r="L14" s="129">
        <v>39271811</v>
      </c>
      <c r="M14" s="150">
        <v>97.173386963377169</v>
      </c>
      <c r="N14" s="130">
        <v>39647738</v>
      </c>
      <c r="O14" s="129">
        <v>35601497</v>
      </c>
      <c r="P14" s="150">
        <v>89.794522451696992</v>
      </c>
      <c r="Q14" s="130">
        <v>32816815</v>
      </c>
      <c r="R14" s="129">
        <v>30581416</v>
      </c>
      <c r="S14" s="150">
        <v>93.188251205974737</v>
      </c>
      <c r="T14" s="130">
        <v>30649724</v>
      </c>
      <c r="U14" s="129">
        <v>27418867</v>
      </c>
      <c r="V14" s="150">
        <v>89.458772940337084</v>
      </c>
      <c r="W14" s="130">
        <v>39913388</v>
      </c>
      <c r="X14" s="129">
        <v>34165621</v>
      </c>
      <c r="Y14" s="150">
        <v>85.599400882731373</v>
      </c>
      <c r="Z14" s="130">
        <v>36781264</v>
      </c>
      <c r="AA14" s="129">
        <v>33477496</v>
      </c>
      <c r="AB14" s="150">
        <v>91.017796452019709</v>
      </c>
      <c r="AC14" s="130">
        <v>39928605</v>
      </c>
      <c r="AD14" s="129">
        <v>36768806</v>
      </c>
      <c r="AE14" s="150">
        <v>92.086377673349716</v>
      </c>
      <c r="AF14" s="130">
        <v>44147412</v>
      </c>
      <c r="AG14" s="129">
        <v>39860994</v>
      </c>
      <c r="AH14" s="150">
        <v>90.290669813215771</v>
      </c>
      <c r="AI14" s="130">
        <v>41492848.509999998</v>
      </c>
      <c r="AJ14" s="129">
        <v>38735296.210000001</v>
      </c>
      <c r="AK14" s="150">
        <v>93.354150416220733</v>
      </c>
      <c r="AL14" s="130">
        <v>48264908</v>
      </c>
      <c r="AM14" s="129">
        <v>46476476</v>
      </c>
      <c r="AN14" s="150">
        <v>96.294550069379596</v>
      </c>
      <c r="AO14" s="130">
        <v>48264908</v>
      </c>
      <c r="AP14" s="129">
        <v>46476476</v>
      </c>
      <c r="AQ14" s="150">
        <v>96.294550069379596</v>
      </c>
      <c r="AR14" s="130">
        <v>56850544</v>
      </c>
      <c r="AS14" s="129">
        <v>45488061</v>
      </c>
      <c r="AT14" s="150">
        <v>80.013413767861223</v>
      </c>
      <c r="AU14" s="130">
        <v>76959816</v>
      </c>
      <c r="AV14" s="129">
        <v>68221720</v>
      </c>
      <c r="AW14" s="150">
        <v>88.645898009943267</v>
      </c>
      <c r="AX14" s="130">
        <v>66845134.677000001</v>
      </c>
      <c r="AY14" s="129">
        <v>54475823.989</v>
      </c>
      <c r="AZ14" s="150">
        <v>81.495570698197696</v>
      </c>
      <c r="BA14" s="130">
        <v>74043657.450000003</v>
      </c>
      <c r="BB14" s="129">
        <v>59798498.228</v>
      </c>
      <c r="BC14" s="150">
        <v>80.761135102463783</v>
      </c>
      <c r="BD14" s="130">
        <v>80422441.498999998</v>
      </c>
      <c r="BE14" s="129">
        <v>70698191.313999996</v>
      </c>
      <c r="BF14" s="150">
        <v>87.908536468491931</v>
      </c>
      <c r="BG14" s="130">
        <v>104624891.78300001</v>
      </c>
      <c r="BH14" s="129">
        <v>93090948.881999999</v>
      </c>
      <c r="BI14" s="150">
        <v>88.975909361108549</v>
      </c>
    </row>
    <row r="15" spans="1:253" ht="14.1" customHeight="1" x14ac:dyDescent="0.15">
      <c r="A15" s="131" t="s">
        <v>236</v>
      </c>
      <c r="B15" s="130">
        <v>15601996</v>
      </c>
      <c r="C15" s="129">
        <v>14183619</v>
      </c>
      <c r="D15" s="150">
        <v>90.909002925010356</v>
      </c>
      <c r="E15" s="130">
        <v>15523240</v>
      </c>
      <c r="F15" s="129">
        <v>14832828</v>
      </c>
      <c r="G15" s="150">
        <v>95.552397566487414</v>
      </c>
      <c r="H15" s="130">
        <v>16769144</v>
      </c>
      <c r="I15" s="129">
        <v>16173765</v>
      </c>
      <c r="J15" s="150">
        <v>96.449556399539532</v>
      </c>
      <c r="K15" s="130">
        <v>16236882</v>
      </c>
      <c r="L15" s="129">
        <v>15683759</v>
      </c>
      <c r="M15" s="150">
        <v>96.593416149726281</v>
      </c>
      <c r="N15" s="130">
        <v>16485949</v>
      </c>
      <c r="O15" s="129">
        <v>15385914</v>
      </c>
      <c r="P15" s="150">
        <v>93.327439020950507</v>
      </c>
      <c r="Q15" s="130">
        <v>18350291</v>
      </c>
      <c r="R15" s="129">
        <v>16995257</v>
      </c>
      <c r="S15" s="150">
        <v>92.61573563056848</v>
      </c>
      <c r="T15" s="130">
        <v>15988724</v>
      </c>
      <c r="U15" s="129">
        <v>15074390</v>
      </c>
      <c r="V15" s="150">
        <v>94.281382304178877</v>
      </c>
      <c r="W15" s="130">
        <v>16816641</v>
      </c>
      <c r="X15" s="129">
        <v>15970887</v>
      </c>
      <c r="Y15" s="150">
        <v>94.970731669897688</v>
      </c>
      <c r="Z15" s="130">
        <v>19277202</v>
      </c>
      <c r="AA15" s="129">
        <v>17591628</v>
      </c>
      <c r="AB15" s="150">
        <v>91.256127315572044</v>
      </c>
      <c r="AC15" s="130">
        <v>28523434</v>
      </c>
      <c r="AD15" s="129">
        <v>26548546</v>
      </c>
      <c r="AE15" s="150">
        <v>93.076261434720649</v>
      </c>
      <c r="AF15" s="130">
        <v>30678865</v>
      </c>
      <c r="AG15" s="129">
        <v>27159642</v>
      </c>
      <c r="AH15" s="150">
        <v>88.528835731048076</v>
      </c>
      <c r="AI15" s="130">
        <v>32299610.201000001</v>
      </c>
      <c r="AJ15" s="129">
        <v>29262688.550999999</v>
      </c>
      <c r="AK15" s="150">
        <v>90.597652321185038</v>
      </c>
      <c r="AL15" s="130">
        <v>36925186</v>
      </c>
      <c r="AM15" s="129">
        <v>32978952</v>
      </c>
      <c r="AN15" s="150">
        <v>89.312893373103122</v>
      </c>
      <c r="AO15" s="130">
        <v>36925186</v>
      </c>
      <c r="AP15" s="129">
        <v>32978952</v>
      </c>
      <c r="AQ15" s="150">
        <v>89.312893373103122</v>
      </c>
      <c r="AR15" s="130">
        <v>37968436</v>
      </c>
      <c r="AS15" s="129">
        <v>34913253</v>
      </c>
      <c r="AT15" s="150">
        <v>91.953360944338087</v>
      </c>
      <c r="AU15" s="130">
        <v>44582529</v>
      </c>
      <c r="AV15" s="129">
        <v>40415459</v>
      </c>
      <c r="AW15" s="150">
        <v>90.65313230660378</v>
      </c>
      <c r="AX15" s="130">
        <v>51170923.762999997</v>
      </c>
      <c r="AY15" s="129">
        <v>44864511.851999998</v>
      </c>
      <c r="AZ15" s="150">
        <v>87.675790376174618</v>
      </c>
      <c r="BA15" s="130">
        <v>54211499.324000001</v>
      </c>
      <c r="BB15" s="129">
        <v>49021651.112999998</v>
      </c>
      <c r="BC15" s="150">
        <v>90.426665420223117</v>
      </c>
      <c r="BD15" s="130">
        <v>60340193.920999996</v>
      </c>
      <c r="BE15" s="129">
        <v>53123382.148999996</v>
      </c>
      <c r="BF15" s="150">
        <v>88.039793538866377</v>
      </c>
      <c r="BG15" s="130">
        <v>66636988.07</v>
      </c>
      <c r="BH15" s="129">
        <v>56761427.011</v>
      </c>
      <c r="BI15" s="150">
        <v>85.180060886566423</v>
      </c>
    </row>
    <row r="16" spans="1:253" ht="14.1" customHeight="1" x14ac:dyDescent="0.15">
      <c r="A16" s="131" t="s">
        <v>237</v>
      </c>
      <c r="B16" s="130">
        <v>25817753</v>
      </c>
      <c r="C16" s="129">
        <v>25643664</v>
      </c>
      <c r="D16" s="150">
        <v>99.325700420172126</v>
      </c>
      <c r="E16" s="130">
        <v>6798500</v>
      </c>
      <c r="F16" s="129">
        <v>6798500</v>
      </c>
      <c r="G16" s="150">
        <v>100</v>
      </c>
      <c r="H16" s="130">
        <v>4762196.1639999999</v>
      </c>
      <c r="I16" s="129">
        <v>4761597</v>
      </c>
      <c r="J16" s="150">
        <v>99.987418325928502</v>
      </c>
      <c r="K16" s="130">
        <v>400000</v>
      </c>
      <c r="L16" s="129">
        <v>400000</v>
      </c>
      <c r="M16" s="150">
        <v>100</v>
      </c>
      <c r="N16" s="130">
        <v>500000</v>
      </c>
      <c r="O16" s="129">
        <v>500000</v>
      </c>
      <c r="P16" s="150">
        <v>100</v>
      </c>
      <c r="Q16" s="130">
        <v>530000</v>
      </c>
      <c r="R16" s="129">
        <v>530000</v>
      </c>
      <c r="S16" s="150">
        <v>100</v>
      </c>
      <c r="T16" s="130">
        <v>602537</v>
      </c>
      <c r="U16" s="129">
        <v>602537</v>
      </c>
      <c r="V16" s="150">
        <v>100</v>
      </c>
      <c r="W16" s="130">
        <v>1014000</v>
      </c>
      <c r="X16" s="129">
        <v>1014000</v>
      </c>
      <c r="Y16" s="150">
        <v>100</v>
      </c>
      <c r="Z16" s="130">
        <v>1075000</v>
      </c>
      <c r="AA16" s="129">
        <v>1075000</v>
      </c>
      <c r="AB16" s="150">
        <v>100</v>
      </c>
      <c r="AC16" s="130">
        <v>402865314</v>
      </c>
      <c r="AD16" s="129">
        <v>402774603</v>
      </c>
      <c r="AE16" s="150">
        <v>99.977483541807217</v>
      </c>
      <c r="AF16" s="130">
        <v>386211086</v>
      </c>
      <c r="AG16" s="129">
        <v>386211086</v>
      </c>
      <c r="AH16" s="150">
        <v>100</v>
      </c>
      <c r="AI16" s="130">
        <v>375838693.85900003</v>
      </c>
      <c r="AJ16" s="129">
        <v>372703702.39300001</v>
      </c>
      <c r="AK16" s="150">
        <v>99.16586782648406</v>
      </c>
      <c r="AL16" s="130">
        <v>370203280</v>
      </c>
      <c r="AM16" s="129">
        <v>369499828</v>
      </c>
      <c r="AN16" s="150">
        <v>99.809982234625267</v>
      </c>
      <c r="AO16" s="130">
        <v>370203280</v>
      </c>
      <c r="AP16" s="129">
        <v>369499828</v>
      </c>
      <c r="AQ16" s="150">
        <v>99.809982234625267</v>
      </c>
      <c r="AR16" s="130">
        <v>389052314</v>
      </c>
      <c r="AS16" s="129">
        <v>388420110</v>
      </c>
      <c r="AT16" s="150">
        <v>99.837501544843661</v>
      </c>
      <c r="AU16" s="130">
        <v>426337565</v>
      </c>
      <c r="AV16" s="129">
        <v>416937565</v>
      </c>
      <c r="AW16" s="150">
        <v>97.795174347350795</v>
      </c>
      <c r="AX16" s="130">
        <v>455160000</v>
      </c>
      <c r="AY16" s="129">
        <v>409097737.35900003</v>
      </c>
      <c r="AZ16" s="150">
        <v>89.879984479963099</v>
      </c>
      <c r="BA16" s="130">
        <v>820233434.30499995</v>
      </c>
      <c r="BB16" s="129">
        <v>731686116.58899999</v>
      </c>
      <c r="BC16" s="150">
        <v>89.204619805454783</v>
      </c>
      <c r="BD16" s="130">
        <v>529410600</v>
      </c>
      <c r="BE16" s="129">
        <v>467435030.11900002</v>
      </c>
      <c r="BF16" s="150">
        <v>88.293477712573193</v>
      </c>
      <c r="BG16" s="130">
        <v>861043066</v>
      </c>
      <c r="BH16" s="129">
        <v>833307034.10800004</v>
      </c>
      <c r="BI16" s="150">
        <v>96.778786917029763</v>
      </c>
    </row>
    <row r="17" spans="1:61" ht="14.1" customHeight="1" x14ac:dyDescent="0.15">
      <c r="A17" s="131" t="s">
        <v>238</v>
      </c>
      <c r="B17" s="130">
        <v>141690</v>
      </c>
      <c r="C17" s="129">
        <v>98000</v>
      </c>
      <c r="D17" s="150">
        <v>69.165078692921171</v>
      </c>
      <c r="E17" s="130">
        <v>110998</v>
      </c>
      <c r="F17" s="129">
        <v>28578</v>
      </c>
      <c r="G17" s="150">
        <v>25.746409845222434</v>
      </c>
      <c r="H17" s="130">
        <v>273435</v>
      </c>
      <c r="I17" s="129">
        <v>241559</v>
      </c>
      <c r="J17" s="150">
        <v>88.342384844661439</v>
      </c>
      <c r="K17" s="130">
        <v>354091</v>
      </c>
      <c r="L17" s="129">
        <v>296992</v>
      </c>
      <c r="M17" s="150">
        <v>83.874484242751151</v>
      </c>
      <c r="N17" s="130">
        <v>147565</v>
      </c>
      <c r="O17" s="129">
        <v>146622</v>
      </c>
      <c r="P17" s="150">
        <v>99.360959577135503</v>
      </c>
      <c r="Q17" s="130">
        <v>780173</v>
      </c>
      <c r="R17" s="129">
        <v>114583</v>
      </c>
      <c r="S17" s="150">
        <v>14.686870732517018</v>
      </c>
      <c r="T17" s="130">
        <v>872199</v>
      </c>
      <c r="U17" s="129">
        <v>804688</v>
      </c>
      <c r="V17" s="150">
        <v>92.259679270441723</v>
      </c>
      <c r="W17" s="130">
        <v>1006626</v>
      </c>
      <c r="X17" s="129">
        <v>439584</v>
      </c>
      <c r="Y17" s="150">
        <v>43.669048882107155</v>
      </c>
      <c r="Z17" s="130">
        <v>354840</v>
      </c>
      <c r="AA17" s="129">
        <v>171960</v>
      </c>
      <c r="AB17" s="150">
        <v>48.461278322624281</v>
      </c>
      <c r="AC17" s="130">
        <v>500290</v>
      </c>
      <c r="AD17" s="129">
        <v>370523</v>
      </c>
      <c r="AE17" s="150">
        <v>74.061644246337124</v>
      </c>
      <c r="AF17" s="130">
        <v>339830</v>
      </c>
      <c r="AG17" s="129">
        <v>292700</v>
      </c>
      <c r="AH17" s="150">
        <v>86.131300944589938</v>
      </c>
      <c r="AI17" s="130">
        <v>748833.15</v>
      </c>
      <c r="AJ17" s="129">
        <v>673126.223</v>
      </c>
      <c r="AK17" s="150">
        <v>89.890013950370644</v>
      </c>
      <c r="AL17" s="130">
        <v>260007</v>
      </c>
      <c r="AM17" s="129">
        <v>256401</v>
      </c>
      <c r="AN17" s="150">
        <v>98.613114262308315</v>
      </c>
      <c r="AO17" s="130">
        <v>260007</v>
      </c>
      <c r="AP17" s="129">
        <v>256401</v>
      </c>
      <c r="AQ17" s="150">
        <v>98.613114262308315</v>
      </c>
      <c r="AR17" s="130">
        <v>166684</v>
      </c>
      <c r="AS17" s="129">
        <v>166581</v>
      </c>
      <c r="AT17" s="150">
        <v>99.938206426531636</v>
      </c>
      <c r="AU17" s="130">
        <v>191387</v>
      </c>
      <c r="AV17" s="129">
        <v>185941</v>
      </c>
      <c r="AW17" s="150">
        <v>97.154456676785784</v>
      </c>
      <c r="AX17" s="130">
        <v>328933.85800000001</v>
      </c>
      <c r="AY17" s="129">
        <v>323640.28999999998</v>
      </c>
      <c r="AZ17" s="150">
        <v>98.390689230903064</v>
      </c>
      <c r="BA17" s="130">
        <v>287437.79599999997</v>
      </c>
      <c r="BB17" s="129">
        <v>287219.79599999997</v>
      </c>
      <c r="BC17" s="150">
        <v>99.924157503629061</v>
      </c>
      <c r="BD17" s="130">
        <v>266120.03899999999</v>
      </c>
      <c r="BE17" s="129">
        <v>265857.239</v>
      </c>
      <c r="BF17" s="150">
        <v>99.901247571965087</v>
      </c>
      <c r="BG17" s="130">
        <v>177105.82399999999</v>
      </c>
      <c r="BH17" s="129">
        <v>143312.614</v>
      </c>
      <c r="BI17" s="150">
        <v>80.919198907880073</v>
      </c>
    </row>
    <row r="18" spans="1:61" ht="14.1" customHeight="1" x14ac:dyDescent="0.15">
      <c r="A18" s="131" t="s">
        <v>375</v>
      </c>
      <c r="B18" s="130">
        <v>0</v>
      </c>
      <c r="C18" s="129">
        <v>0</v>
      </c>
      <c r="D18" s="150">
        <v>0</v>
      </c>
      <c r="E18" s="130">
        <v>0</v>
      </c>
      <c r="F18" s="129">
        <v>0</v>
      </c>
      <c r="G18" s="150">
        <v>0</v>
      </c>
      <c r="H18" s="130">
        <v>0</v>
      </c>
      <c r="I18" s="129">
        <v>0</v>
      </c>
      <c r="J18" s="150">
        <v>0</v>
      </c>
      <c r="K18" s="130">
        <v>0</v>
      </c>
      <c r="L18" s="129">
        <v>0</v>
      </c>
      <c r="M18" s="150">
        <v>0</v>
      </c>
      <c r="N18" s="130">
        <v>0</v>
      </c>
      <c r="O18" s="129">
        <v>0</v>
      </c>
      <c r="P18" s="150">
        <v>0</v>
      </c>
      <c r="Q18" s="130">
        <v>0</v>
      </c>
      <c r="R18" s="129">
        <v>0</v>
      </c>
      <c r="S18" s="150">
        <v>0</v>
      </c>
      <c r="T18" s="130">
        <v>0</v>
      </c>
      <c r="U18" s="129">
        <v>0</v>
      </c>
      <c r="V18" s="150">
        <v>0</v>
      </c>
      <c r="W18" s="130">
        <v>0</v>
      </c>
      <c r="X18" s="129">
        <v>0</v>
      </c>
      <c r="Y18" s="150">
        <v>0</v>
      </c>
      <c r="Z18" s="130">
        <v>0</v>
      </c>
      <c r="AA18" s="129">
        <v>0</v>
      </c>
      <c r="AB18" s="150">
        <v>0</v>
      </c>
      <c r="AC18" s="130">
        <v>10840216</v>
      </c>
      <c r="AD18" s="129">
        <v>10050087</v>
      </c>
      <c r="AE18" s="150">
        <v>92.71113232430055</v>
      </c>
      <c r="AF18" s="130">
        <v>13827948</v>
      </c>
      <c r="AG18" s="129">
        <v>12760648</v>
      </c>
      <c r="AH18" s="150">
        <v>92.281573520525242</v>
      </c>
      <c r="AI18" s="130">
        <v>15493237.534</v>
      </c>
      <c r="AJ18" s="129">
        <v>15042382.549000001</v>
      </c>
      <c r="AK18" s="150">
        <v>97.089988557842759</v>
      </c>
      <c r="AL18" s="130">
        <v>13114824</v>
      </c>
      <c r="AM18" s="129">
        <v>12526243</v>
      </c>
      <c r="AN18" s="150">
        <v>95.512093795540068</v>
      </c>
      <c r="AO18" s="130">
        <v>13114824</v>
      </c>
      <c r="AP18" s="129">
        <v>12526243</v>
      </c>
      <c r="AQ18" s="150">
        <v>95.512093795540068</v>
      </c>
      <c r="AR18" s="130">
        <v>14402942</v>
      </c>
      <c r="AS18" s="129">
        <v>13884321</v>
      </c>
      <c r="AT18" s="150">
        <v>96.39920094102996</v>
      </c>
      <c r="AU18" s="130">
        <v>18266269</v>
      </c>
      <c r="AV18" s="129">
        <v>17707399</v>
      </c>
      <c r="AW18" s="150">
        <v>96.940426093582658</v>
      </c>
      <c r="AX18" s="130">
        <v>0</v>
      </c>
      <c r="AY18" s="129">
        <v>0</v>
      </c>
      <c r="AZ18" s="150">
        <v>0</v>
      </c>
      <c r="BA18" s="130">
        <v>0</v>
      </c>
      <c r="BB18" s="129">
        <v>0</v>
      </c>
      <c r="BC18" s="150">
        <v>0</v>
      </c>
      <c r="BD18" s="130">
        <v>0</v>
      </c>
      <c r="BE18" s="129">
        <v>0</v>
      </c>
      <c r="BF18" s="150">
        <v>0</v>
      </c>
      <c r="BG18" s="130">
        <v>0</v>
      </c>
      <c r="BH18" s="129">
        <v>0</v>
      </c>
      <c r="BI18" s="150">
        <v>0</v>
      </c>
    </row>
    <row r="19" spans="1:61" ht="14.1" customHeight="1" x14ac:dyDescent="0.15">
      <c r="A19" s="132" t="s">
        <v>435</v>
      </c>
      <c r="B19" s="130">
        <v>0</v>
      </c>
      <c r="C19" s="129">
        <v>0</v>
      </c>
      <c r="D19" s="150">
        <v>0</v>
      </c>
      <c r="E19" s="130">
        <v>0</v>
      </c>
      <c r="F19" s="129">
        <v>0</v>
      </c>
      <c r="G19" s="150">
        <v>0</v>
      </c>
      <c r="H19" s="130">
        <v>0</v>
      </c>
      <c r="I19" s="129">
        <v>0</v>
      </c>
      <c r="J19" s="150">
        <v>0</v>
      </c>
      <c r="K19" s="130">
        <v>0</v>
      </c>
      <c r="L19" s="129">
        <v>0</v>
      </c>
      <c r="M19" s="150">
        <v>0</v>
      </c>
      <c r="N19" s="130">
        <v>0</v>
      </c>
      <c r="O19" s="129">
        <v>0</v>
      </c>
      <c r="P19" s="150">
        <v>0</v>
      </c>
      <c r="Q19" s="130">
        <v>0</v>
      </c>
      <c r="R19" s="129">
        <v>0</v>
      </c>
      <c r="S19" s="150">
        <v>0</v>
      </c>
      <c r="T19" s="130">
        <v>0</v>
      </c>
      <c r="U19" s="129">
        <v>0</v>
      </c>
      <c r="V19" s="150">
        <v>0</v>
      </c>
      <c r="W19" s="130">
        <v>0</v>
      </c>
      <c r="X19" s="129">
        <v>0</v>
      </c>
      <c r="Y19" s="150">
        <v>0</v>
      </c>
      <c r="Z19" s="130">
        <v>0</v>
      </c>
      <c r="AA19" s="129">
        <v>0</v>
      </c>
      <c r="AB19" s="150">
        <v>0</v>
      </c>
      <c r="AC19" s="130">
        <v>0</v>
      </c>
      <c r="AD19" s="129">
        <v>0</v>
      </c>
      <c r="AE19" s="150">
        <v>0</v>
      </c>
      <c r="AF19" s="130">
        <v>0</v>
      </c>
      <c r="AG19" s="129">
        <v>0</v>
      </c>
      <c r="AH19" s="150">
        <v>0</v>
      </c>
      <c r="AI19" s="130">
        <v>22273127</v>
      </c>
      <c r="AJ19" s="129">
        <v>21647319.384</v>
      </c>
      <c r="AK19" s="150">
        <v>97.190301945478964</v>
      </c>
      <c r="AL19" s="130">
        <v>23218497</v>
      </c>
      <c r="AM19" s="129">
        <v>20784035</v>
      </c>
      <c r="AN19" s="150">
        <v>89.514988847038637</v>
      </c>
      <c r="AO19" s="130">
        <v>23218497</v>
      </c>
      <c r="AP19" s="129">
        <v>20784035</v>
      </c>
      <c r="AQ19" s="150">
        <v>89.514988847038637</v>
      </c>
      <c r="AR19" s="130">
        <v>18296068</v>
      </c>
      <c r="AS19" s="129">
        <v>15398437</v>
      </c>
      <c r="AT19" s="150">
        <v>84.162547931063656</v>
      </c>
      <c r="AU19" s="130">
        <v>23000000</v>
      </c>
      <c r="AV19" s="129">
        <v>23000000</v>
      </c>
      <c r="AW19" s="150">
        <v>100</v>
      </c>
      <c r="AX19" s="130">
        <v>13504278</v>
      </c>
      <c r="AY19" s="129">
        <v>13504278</v>
      </c>
      <c r="AZ19" s="150">
        <v>100</v>
      </c>
      <c r="BA19" s="130">
        <v>12638989</v>
      </c>
      <c r="BB19" s="129">
        <v>12328453.182</v>
      </c>
      <c r="BC19" s="150">
        <v>97.543032769472305</v>
      </c>
      <c r="BD19" s="130">
        <v>51427511</v>
      </c>
      <c r="BE19" s="129">
        <v>51427511</v>
      </c>
      <c r="BF19" s="150">
        <v>100</v>
      </c>
      <c r="BG19" s="130">
        <v>25927441</v>
      </c>
      <c r="BH19" s="129">
        <v>25927441</v>
      </c>
      <c r="BI19" s="150">
        <v>100</v>
      </c>
    </row>
    <row r="20" spans="1:61" ht="14.1" customHeight="1" x14ac:dyDescent="0.15">
      <c r="A20" s="132" t="s">
        <v>476</v>
      </c>
      <c r="B20" s="130">
        <v>0</v>
      </c>
      <c r="C20" s="129">
        <v>0</v>
      </c>
      <c r="D20" s="150">
        <v>0</v>
      </c>
      <c r="E20" s="130">
        <v>0</v>
      </c>
      <c r="F20" s="129">
        <v>0</v>
      </c>
      <c r="G20" s="150">
        <v>0</v>
      </c>
      <c r="H20" s="130">
        <v>0</v>
      </c>
      <c r="I20" s="129">
        <v>0</v>
      </c>
      <c r="J20" s="150">
        <v>0</v>
      </c>
      <c r="K20" s="130">
        <v>0</v>
      </c>
      <c r="L20" s="129">
        <v>0</v>
      </c>
      <c r="M20" s="150">
        <v>0</v>
      </c>
      <c r="N20" s="130">
        <v>0</v>
      </c>
      <c r="O20" s="129">
        <v>0</v>
      </c>
      <c r="P20" s="150">
        <v>0</v>
      </c>
      <c r="Q20" s="130">
        <v>0</v>
      </c>
      <c r="R20" s="129">
        <v>0</v>
      </c>
      <c r="S20" s="150">
        <v>0</v>
      </c>
      <c r="T20" s="130">
        <v>0</v>
      </c>
      <c r="U20" s="129">
        <v>0</v>
      </c>
      <c r="V20" s="150">
        <v>0</v>
      </c>
      <c r="W20" s="130">
        <v>0</v>
      </c>
      <c r="X20" s="129">
        <v>0</v>
      </c>
      <c r="Y20" s="150">
        <v>0</v>
      </c>
      <c r="Z20" s="130">
        <v>0</v>
      </c>
      <c r="AA20" s="129">
        <v>0</v>
      </c>
      <c r="AB20" s="150">
        <v>0</v>
      </c>
      <c r="AC20" s="130">
        <v>0</v>
      </c>
      <c r="AD20" s="129">
        <v>0</v>
      </c>
      <c r="AE20" s="150">
        <v>0</v>
      </c>
      <c r="AF20" s="130">
        <v>0</v>
      </c>
      <c r="AG20" s="129">
        <v>0</v>
      </c>
      <c r="AH20" s="150">
        <v>0</v>
      </c>
      <c r="AI20" s="130">
        <v>0</v>
      </c>
      <c r="AJ20" s="129">
        <v>0</v>
      </c>
      <c r="AK20" s="150">
        <v>0</v>
      </c>
      <c r="AL20" s="130">
        <v>0</v>
      </c>
      <c r="AM20" s="129">
        <v>0</v>
      </c>
      <c r="AN20" s="150">
        <v>0</v>
      </c>
      <c r="AO20" s="130">
        <v>0</v>
      </c>
      <c r="AP20" s="129">
        <v>0</v>
      </c>
      <c r="AQ20" s="150">
        <v>0</v>
      </c>
      <c r="AR20" s="130">
        <v>0</v>
      </c>
      <c r="AS20" s="129">
        <v>0</v>
      </c>
      <c r="AT20" s="150">
        <v>0</v>
      </c>
      <c r="AU20" s="130">
        <v>53192</v>
      </c>
      <c r="AV20" s="129">
        <v>0</v>
      </c>
      <c r="AW20" s="150">
        <v>0</v>
      </c>
      <c r="AX20" s="130">
        <v>0</v>
      </c>
      <c r="AY20" s="129">
        <v>0</v>
      </c>
      <c r="AZ20" s="150">
        <v>0</v>
      </c>
      <c r="BA20" s="130">
        <v>0</v>
      </c>
      <c r="BB20" s="129">
        <v>0</v>
      </c>
      <c r="BC20" s="150">
        <v>0</v>
      </c>
      <c r="BD20" s="130">
        <v>0</v>
      </c>
      <c r="BE20" s="129">
        <v>0</v>
      </c>
      <c r="BF20" s="150">
        <v>0</v>
      </c>
      <c r="BG20" s="130">
        <v>0</v>
      </c>
      <c r="BH20" s="129">
        <v>0</v>
      </c>
      <c r="BI20" s="150">
        <v>0</v>
      </c>
    </row>
    <row r="21" spans="1:61" ht="14.1" customHeight="1" x14ac:dyDescent="0.15">
      <c r="A21" s="141" t="s">
        <v>507</v>
      </c>
      <c r="B21" s="142">
        <v>20810859</v>
      </c>
      <c r="C21" s="143">
        <v>17489146</v>
      </c>
      <c r="D21" s="151">
        <v>84.038558908116187</v>
      </c>
      <c r="E21" s="142">
        <v>15117961</v>
      </c>
      <c r="F21" s="143">
        <v>15000341</v>
      </c>
      <c r="G21" s="151">
        <v>99.221985028272002</v>
      </c>
      <c r="H21" s="142">
        <v>13641080.226</v>
      </c>
      <c r="I21" s="143">
        <v>13248459</v>
      </c>
      <c r="J21" s="151">
        <v>97.121773206408818</v>
      </c>
      <c r="K21" s="142">
        <v>18481000</v>
      </c>
      <c r="L21" s="143">
        <v>17147743</v>
      </c>
      <c r="M21" s="151">
        <v>92.785796223148097</v>
      </c>
      <c r="N21" s="142">
        <v>17445351</v>
      </c>
      <c r="O21" s="143">
        <v>17053807</v>
      </c>
      <c r="P21" s="151">
        <v>97.755596892260868</v>
      </c>
      <c r="Q21" s="142">
        <v>13681072</v>
      </c>
      <c r="R21" s="143">
        <v>13538504</v>
      </c>
      <c r="S21" s="151">
        <v>98.957917917543298</v>
      </c>
      <c r="T21" s="142">
        <v>13246071</v>
      </c>
      <c r="U21" s="143">
        <v>11417746</v>
      </c>
      <c r="V21" s="151">
        <v>86.197227842127674</v>
      </c>
      <c r="W21" s="142">
        <v>3468212</v>
      </c>
      <c r="X21" s="143">
        <v>3000535</v>
      </c>
      <c r="Y21" s="151">
        <v>86.515328359396719</v>
      </c>
      <c r="Z21" s="142">
        <v>13161921</v>
      </c>
      <c r="AA21" s="143">
        <v>12528665</v>
      </c>
      <c r="AB21" s="151">
        <v>95.188726630406009</v>
      </c>
      <c r="AC21" s="142">
        <v>116855760</v>
      </c>
      <c r="AD21" s="143">
        <v>116079777</v>
      </c>
      <c r="AE21" s="151">
        <v>99.335948009751505</v>
      </c>
      <c r="AF21" s="142">
        <v>147294324</v>
      </c>
      <c r="AG21" s="143">
        <v>111305912</v>
      </c>
      <c r="AH21" s="151">
        <v>75.5670069133146</v>
      </c>
      <c r="AI21" s="142">
        <v>147912840.736</v>
      </c>
      <c r="AJ21" s="143">
        <v>71976904.123999998</v>
      </c>
      <c r="AK21" s="151">
        <v>48.661700881309478</v>
      </c>
      <c r="AL21" s="142">
        <v>69131644</v>
      </c>
      <c r="AM21" s="143">
        <v>69109626</v>
      </c>
      <c r="AN21" s="151">
        <v>99.968150619996834</v>
      </c>
      <c r="AO21" s="142">
        <v>69131644</v>
      </c>
      <c r="AP21" s="143">
        <v>69109626</v>
      </c>
      <c r="AQ21" s="151">
        <v>99.968150619996834</v>
      </c>
      <c r="AR21" s="142">
        <v>77535816</v>
      </c>
      <c r="AS21" s="143">
        <v>65781980</v>
      </c>
      <c r="AT21" s="151">
        <v>84.840765717871591</v>
      </c>
      <c r="AU21" s="142">
        <v>150000000</v>
      </c>
      <c r="AV21" s="143">
        <v>150000000</v>
      </c>
      <c r="AW21" s="151">
        <v>100</v>
      </c>
      <c r="AX21" s="142">
        <v>211945557</v>
      </c>
      <c r="AY21" s="143">
        <v>132756891.895</v>
      </c>
      <c r="AZ21" s="151">
        <v>62.637261084458586</v>
      </c>
      <c r="BA21" s="142">
        <v>178340000</v>
      </c>
      <c r="BB21" s="143">
        <v>120735505.12100001</v>
      </c>
      <c r="BC21" s="151">
        <v>67.699621577324223</v>
      </c>
      <c r="BD21" s="142">
        <v>217711857</v>
      </c>
      <c r="BE21" s="143">
        <v>142252555.32600001</v>
      </c>
      <c r="BF21" s="151">
        <v>65.339829114589747</v>
      </c>
      <c r="BG21" s="142">
        <v>220539432</v>
      </c>
      <c r="BH21" s="143">
        <v>220539432</v>
      </c>
      <c r="BI21" s="151">
        <v>100</v>
      </c>
    </row>
    <row r="22" spans="1:61" ht="14.1" customHeight="1" x14ac:dyDescent="0.15">
      <c r="A22" s="131" t="s">
        <v>240</v>
      </c>
      <c r="B22" s="130">
        <v>14108744</v>
      </c>
      <c r="C22" s="129">
        <v>11101973</v>
      </c>
      <c r="D22" s="150">
        <v>78.688599070193632</v>
      </c>
      <c r="E22" s="130">
        <v>6550249</v>
      </c>
      <c r="F22" s="129">
        <v>6432629</v>
      </c>
      <c r="G22" s="150">
        <v>98.20434307153819</v>
      </c>
      <c r="H22" s="130">
        <v>13641080.226</v>
      </c>
      <c r="I22" s="129">
        <v>13248459</v>
      </c>
      <c r="J22" s="150">
        <v>97.121773206408818</v>
      </c>
      <c r="K22" s="130">
        <v>9294000</v>
      </c>
      <c r="L22" s="129">
        <v>7960743</v>
      </c>
      <c r="M22" s="150">
        <v>85.654648160103292</v>
      </c>
      <c r="N22" s="130">
        <v>8484565</v>
      </c>
      <c r="O22" s="129">
        <v>8093021</v>
      </c>
      <c r="P22" s="150">
        <v>95.385220102621645</v>
      </c>
      <c r="Q22" s="130">
        <v>8527264</v>
      </c>
      <c r="R22" s="129">
        <v>8384696</v>
      </c>
      <c r="S22" s="150">
        <v>98.328092105510052</v>
      </c>
      <c r="T22" s="130">
        <v>8833983</v>
      </c>
      <c r="U22" s="129">
        <v>7666669</v>
      </c>
      <c r="V22" s="150">
        <v>86.786096373515775</v>
      </c>
      <c r="W22" s="130">
        <v>3468212</v>
      </c>
      <c r="X22" s="129">
        <v>3000535</v>
      </c>
      <c r="Y22" s="150">
        <v>86.515328359396719</v>
      </c>
      <c r="Z22" s="130">
        <v>7546621</v>
      </c>
      <c r="AA22" s="129">
        <v>6979596</v>
      </c>
      <c r="AB22" s="150">
        <v>92.486372377783383</v>
      </c>
      <c r="AC22" s="130">
        <v>6692017</v>
      </c>
      <c r="AD22" s="129">
        <v>6432191</v>
      </c>
      <c r="AE22" s="150">
        <v>96.11737387995278</v>
      </c>
      <c r="AF22" s="130">
        <v>6289324</v>
      </c>
      <c r="AG22" s="129">
        <v>6093930</v>
      </c>
      <c r="AH22" s="150">
        <v>96.893243216600069</v>
      </c>
      <c r="AI22" s="130">
        <v>4830539.5590000004</v>
      </c>
      <c r="AJ22" s="129">
        <v>4830539.5590000004</v>
      </c>
      <c r="AK22" s="150">
        <v>100</v>
      </c>
      <c r="AL22" s="130">
        <v>0</v>
      </c>
      <c r="AM22" s="129">
        <v>0</v>
      </c>
      <c r="AN22" s="150">
        <v>0</v>
      </c>
      <c r="AO22" s="130">
        <v>0</v>
      </c>
      <c r="AP22" s="129">
        <v>0</v>
      </c>
      <c r="AQ22" s="150">
        <v>0</v>
      </c>
      <c r="AR22" s="130">
        <v>0</v>
      </c>
      <c r="AS22" s="129">
        <v>0</v>
      </c>
      <c r="AT22" s="150">
        <v>0</v>
      </c>
      <c r="AU22" s="130">
        <v>0</v>
      </c>
      <c r="AV22" s="129">
        <v>0</v>
      </c>
      <c r="AW22" s="150">
        <v>0</v>
      </c>
      <c r="AX22" s="130">
        <v>0</v>
      </c>
      <c r="AY22" s="129">
        <v>0</v>
      </c>
      <c r="AZ22" s="150">
        <v>0</v>
      </c>
      <c r="BA22" s="130">
        <v>0</v>
      </c>
      <c r="BB22" s="129">
        <v>0</v>
      </c>
      <c r="BC22" s="150">
        <v>0</v>
      </c>
      <c r="BD22" s="130">
        <v>0</v>
      </c>
      <c r="BE22" s="129">
        <v>0</v>
      </c>
      <c r="BF22" s="150">
        <v>0</v>
      </c>
      <c r="BG22" s="130">
        <v>0</v>
      </c>
      <c r="BH22" s="129">
        <v>0</v>
      </c>
      <c r="BI22" s="150">
        <v>0</v>
      </c>
    </row>
    <row r="23" spans="1:61" ht="14.1" customHeight="1" x14ac:dyDescent="0.15">
      <c r="A23" s="131" t="s">
        <v>241</v>
      </c>
      <c r="B23" s="130">
        <v>6585788</v>
      </c>
      <c r="C23" s="129">
        <v>6154835</v>
      </c>
      <c r="D23" s="150">
        <v>93.456318363117674</v>
      </c>
      <c r="E23" s="130">
        <v>3488222</v>
      </c>
      <c r="F23" s="129">
        <v>3483722</v>
      </c>
      <c r="G23" s="150">
        <v>99.870994449321174</v>
      </c>
      <c r="H23" s="130">
        <v>9111066.0820000004</v>
      </c>
      <c r="I23" s="129">
        <v>8964085</v>
      </c>
      <c r="J23" s="150">
        <v>98.386785029576515</v>
      </c>
      <c r="K23" s="130">
        <v>7094667</v>
      </c>
      <c r="L23" s="129">
        <v>6330857</v>
      </c>
      <c r="M23" s="150">
        <v>89.234026064930177</v>
      </c>
      <c r="N23" s="130">
        <v>7110108</v>
      </c>
      <c r="O23" s="129">
        <v>6941828</v>
      </c>
      <c r="P23" s="150">
        <v>97.633228637314645</v>
      </c>
      <c r="Q23" s="130">
        <v>5654815</v>
      </c>
      <c r="R23" s="129">
        <v>5515544</v>
      </c>
      <c r="S23" s="150">
        <v>97.537125440885333</v>
      </c>
      <c r="T23" s="130">
        <v>5632793</v>
      </c>
      <c r="U23" s="129">
        <v>4633017</v>
      </c>
      <c r="V23" s="150">
        <v>82.250794588048947</v>
      </c>
      <c r="W23" s="130">
        <v>800680</v>
      </c>
      <c r="X23" s="129">
        <v>800680</v>
      </c>
      <c r="Y23" s="150">
        <v>100</v>
      </c>
      <c r="Z23" s="130">
        <v>5186660</v>
      </c>
      <c r="AA23" s="129">
        <v>5142740</v>
      </c>
      <c r="AB23" s="150">
        <v>99.153212279193156</v>
      </c>
      <c r="AC23" s="130">
        <v>5190320</v>
      </c>
      <c r="AD23" s="129">
        <v>5190320</v>
      </c>
      <c r="AE23" s="150">
        <v>100</v>
      </c>
      <c r="AF23" s="130">
        <v>5201300</v>
      </c>
      <c r="AG23" s="129">
        <v>5201300</v>
      </c>
      <c r="AH23" s="150">
        <v>100</v>
      </c>
      <c r="AI23" s="130">
        <v>4631200</v>
      </c>
      <c r="AJ23" s="129">
        <v>4631200</v>
      </c>
      <c r="AK23" s="150">
        <v>100</v>
      </c>
      <c r="AL23" s="130">
        <v>0</v>
      </c>
      <c r="AM23" s="129">
        <v>0</v>
      </c>
      <c r="AN23" s="150">
        <v>0</v>
      </c>
      <c r="AO23" s="130">
        <v>0</v>
      </c>
      <c r="AP23" s="129">
        <v>0</v>
      </c>
      <c r="AQ23" s="150">
        <v>0</v>
      </c>
      <c r="AR23" s="130">
        <v>0</v>
      </c>
      <c r="AS23" s="129">
        <v>0</v>
      </c>
      <c r="AT23" s="150">
        <v>0</v>
      </c>
      <c r="AU23" s="130">
        <v>0</v>
      </c>
      <c r="AV23" s="129">
        <v>0</v>
      </c>
      <c r="AW23" s="150">
        <v>0</v>
      </c>
      <c r="AX23" s="130">
        <v>0</v>
      </c>
      <c r="AY23" s="129">
        <v>0</v>
      </c>
      <c r="AZ23" s="150">
        <v>0</v>
      </c>
      <c r="BA23" s="130">
        <v>0</v>
      </c>
      <c r="BB23" s="129">
        <v>0</v>
      </c>
      <c r="BC23" s="150">
        <v>0</v>
      </c>
      <c r="BD23" s="130">
        <v>0</v>
      </c>
      <c r="BE23" s="129">
        <v>0</v>
      </c>
      <c r="BF23" s="150">
        <v>0</v>
      </c>
      <c r="BG23" s="130">
        <v>0</v>
      </c>
      <c r="BH23" s="129">
        <v>0</v>
      </c>
      <c r="BI23" s="150">
        <v>0</v>
      </c>
    </row>
    <row r="24" spans="1:61" ht="14.1" customHeight="1" x14ac:dyDescent="0.15">
      <c r="A24" s="131" t="s">
        <v>242</v>
      </c>
      <c r="B24" s="130">
        <v>6718956</v>
      </c>
      <c r="C24" s="129">
        <v>4857998</v>
      </c>
      <c r="D24" s="150">
        <v>72.302869672014523</v>
      </c>
      <c r="E24" s="130">
        <v>2962027</v>
      </c>
      <c r="F24" s="129">
        <v>2898365</v>
      </c>
      <c r="G24" s="150">
        <v>97.850728572021794</v>
      </c>
      <c r="H24" s="130">
        <v>4062532.4730000002</v>
      </c>
      <c r="I24" s="129">
        <v>3816977</v>
      </c>
      <c r="J24" s="150">
        <v>93.955605902673113</v>
      </c>
      <c r="K24" s="130">
        <v>2193590</v>
      </c>
      <c r="L24" s="129">
        <v>1624666</v>
      </c>
      <c r="M24" s="150">
        <v>74.064250839947306</v>
      </c>
      <c r="N24" s="130">
        <v>1373587</v>
      </c>
      <c r="O24" s="129">
        <v>1150323</v>
      </c>
      <c r="P24" s="150">
        <v>83.745914892904494</v>
      </c>
      <c r="Q24" s="130">
        <v>2872449</v>
      </c>
      <c r="R24" s="129">
        <v>2869152</v>
      </c>
      <c r="S24" s="150">
        <v>99.885219894243548</v>
      </c>
      <c r="T24" s="130">
        <v>3201190</v>
      </c>
      <c r="U24" s="129">
        <v>3033652</v>
      </c>
      <c r="V24" s="150">
        <v>94.766383751042582</v>
      </c>
      <c r="W24" s="130">
        <v>2667532</v>
      </c>
      <c r="X24" s="129">
        <v>2199855</v>
      </c>
      <c r="Y24" s="150">
        <v>82.467801698348893</v>
      </c>
      <c r="Z24" s="130">
        <v>2359961</v>
      </c>
      <c r="AA24" s="129">
        <v>1836856</v>
      </c>
      <c r="AB24" s="150">
        <v>77.834167598532346</v>
      </c>
      <c r="AC24" s="130">
        <v>1501697</v>
      </c>
      <c r="AD24" s="129">
        <v>1241871</v>
      </c>
      <c r="AE24" s="150">
        <v>82.697841175683237</v>
      </c>
      <c r="AF24" s="130">
        <v>1088024</v>
      </c>
      <c r="AG24" s="129">
        <v>892630</v>
      </c>
      <c r="AH24" s="150">
        <v>82.041388792894281</v>
      </c>
      <c r="AI24" s="130">
        <v>199339.55900000001</v>
      </c>
      <c r="AJ24" s="129">
        <v>199339.55900000001</v>
      </c>
      <c r="AK24" s="150">
        <v>100</v>
      </c>
      <c r="AL24" s="130">
        <v>0</v>
      </c>
      <c r="AM24" s="129">
        <v>0</v>
      </c>
      <c r="AN24" s="150">
        <v>0</v>
      </c>
      <c r="AO24" s="130">
        <v>0</v>
      </c>
      <c r="AP24" s="129">
        <v>0</v>
      </c>
      <c r="AQ24" s="150">
        <v>0</v>
      </c>
      <c r="AR24" s="130">
        <v>0</v>
      </c>
      <c r="AS24" s="129">
        <v>0</v>
      </c>
      <c r="AT24" s="150">
        <v>0</v>
      </c>
      <c r="AU24" s="130">
        <v>0</v>
      </c>
      <c r="AV24" s="129">
        <v>0</v>
      </c>
      <c r="AW24" s="150">
        <v>0</v>
      </c>
      <c r="AX24" s="130">
        <v>0</v>
      </c>
      <c r="AY24" s="129">
        <v>0</v>
      </c>
      <c r="AZ24" s="150">
        <v>0</v>
      </c>
      <c r="BA24" s="130">
        <v>0</v>
      </c>
      <c r="BB24" s="129">
        <v>0</v>
      </c>
      <c r="BC24" s="150">
        <v>0</v>
      </c>
      <c r="BD24" s="130">
        <v>0</v>
      </c>
      <c r="BE24" s="129">
        <v>0</v>
      </c>
      <c r="BF24" s="150">
        <v>0</v>
      </c>
      <c r="BG24" s="130">
        <v>0</v>
      </c>
      <c r="BH24" s="129">
        <v>0</v>
      </c>
      <c r="BI24" s="150">
        <v>0</v>
      </c>
    </row>
    <row r="25" spans="1:61" ht="14.1" customHeight="1" x14ac:dyDescent="0.15">
      <c r="A25" s="131" t="s">
        <v>243</v>
      </c>
      <c r="B25" s="130">
        <v>804000</v>
      </c>
      <c r="C25" s="129">
        <v>89140</v>
      </c>
      <c r="D25" s="150">
        <v>11.087064676616915</v>
      </c>
      <c r="E25" s="130">
        <v>100000</v>
      </c>
      <c r="F25" s="129">
        <v>50542</v>
      </c>
      <c r="G25" s="150">
        <v>50.542000000000002</v>
      </c>
      <c r="H25" s="130">
        <v>467481.67099999997</v>
      </c>
      <c r="I25" s="129">
        <v>467397</v>
      </c>
      <c r="J25" s="150">
        <v>99.981887846037083</v>
      </c>
      <c r="K25" s="130">
        <v>5743</v>
      </c>
      <c r="L25" s="129">
        <v>5220</v>
      </c>
      <c r="M25" s="150">
        <v>90.893261361657679</v>
      </c>
      <c r="N25" s="130">
        <v>870</v>
      </c>
      <c r="O25" s="129">
        <v>870</v>
      </c>
      <c r="P25" s="150">
        <v>100</v>
      </c>
      <c r="Q25" s="130">
        <v>0</v>
      </c>
      <c r="R25" s="129">
        <v>0</v>
      </c>
      <c r="S25" s="150">
        <v>0</v>
      </c>
      <c r="T25" s="130">
        <v>0</v>
      </c>
      <c r="U25" s="129">
        <v>0</v>
      </c>
      <c r="V25" s="150">
        <v>0</v>
      </c>
      <c r="W25" s="130">
        <v>0</v>
      </c>
      <c r="X25" s="129">
        <v>0</v>
      </c>
      <c r="Y25" s="150">
        <v>0</v>
      </c>
      <c r="Z25" s="130">
        <v>0</v>
      </c>
      <c r="AA25" s="129">
        <v>0</v>
      </c>
      <c r="AB25" s="150">
        <v>0</v>
      </c>
      <c r="AC25" s="130">
        <v>0</v>
      </c>
      <c r="AD25" s="129">
        <v>0</v>
      </c>
      <c r="AE25" s="150">
        <v>0</v>
      </c>
      <c r="AF25" s="130">
        <v>0</v>
      </c>
      <c r="AG25" s="129">
        <v>0</v>
      </c>
      <c r="AH25" s="150">
        <v>0</v>
      </c>
      <c r="AI25" s="130">
        <v>0</v>
      </c>
      <c r="AJ25" s="129">
        <v>0</v>
      </c>
      <c r="AK25" s="150">
        <v>0</v>
      </c>
      <c r="AL25" s="130">
        <v>0</v>
      </c>
      <c r="AM25" s="129">
        <v>0</v>
      </c>
      <c r="AN25" s="150">
        <v>0</v>
      </c>
      <c r="AO25" s="130">
        <v>0</v>
      </c>
      <c r="AP25" s="129">
        <v>0</v>
      </c>
      <c r="AQ25" s="150">
        <v>0</v>
      </c>
      <c r="AR25" s="130">
        <v>0</v>
      </c>
      <c r="AS25" s="129">
        <v>0</v>
      </c>
      <c r="AT25" s="150">
        <v>0</v>
      </c>
      <c r="AU25" s="130">
        <v>0</v>
      </c>
      <c r="AV25" s="129">
        <v>0</v>
      </c>
      <c r="AW25" s="150">
        <v>0</v>
      </c>
      <c r="AX25" s="130">
        <v>0</v>
      </c>
      <c r="AY25" s="129">
        <v>0</v>
      </c>
      <c r="AZ25" s="150">
        <v>0</v>
      </c>
      <c r="BA25" s="130">
        <v>0</v>
      </c>
      <c r="BB25" s="129">
        <v>0</v>
      </c>
      <c r="BC25" s="150">
        <v>0</v>
      </c>
      <c r="BD25" s="130">
        <v>0</v>
      </c>
      <c r="BE25" s="129">
        <v>0</v>
      </c>
      <c r="BF25" s="150">
        <v>0</v>
      </c>
      <c r="BG25" s="130">
        <v>0</v>
      </c>
      <c r="BH25" s="129">
        <v>0</v>
      </c>
      <c r="BI25" s="150">
        <v>0</v>
      </c>
    </row>
    <row r="26" spans="1:61" ht="14.1" customHeight="1" x14ac:dyDescent="0.15">
      <c r="A26" s="131" t="s">
        <v>244</v>
      </c>
      <c r="B26" s="130">
        <v>6702115</v>
      </c>
      <c r="C26" s="129">
        <v>6387173</v>
      </c>
      <c r="D26" s="150">
        <v>95.300856520665491</v>
      </c>
      <c r="E26" s="130">
        <v>8567712</v>
      </c>
      <c r="F26" s="129">
        <v>8567712</v>
      </c>
      <c r="G26" s="150">
        <v>100</v>
      </c>
      <c r="H26" s="130">
        <v>0</v>
      </c>
      <c r="I26" s="129">
        <v>0</v>
      </c>
      <c r="J26" s="150">
        <v>0</v>
      </c>
      <c r="K26" s="130">
        <v>9187000</v>
      </c>
      <c r="L26" s="129">
        <v>9187000</v>
      </c>
      <c r="M26" s="150">
        <v>100</v>
      </c>
      <c r="N26" s="130">
        <v>8960786</v>
      </c>
      <c r="O26" s="129">
        <v>8960786</v>
      </c>
      <c r="P26" s="150">
        <v>100</v>
      </c>
      <c r="Q26" s="130">
        <v>5153808</v>
      </c>
      <c r="R26" s="129">
        <v>5153808</v>
      </c>
      <c r="S26" s="150">
        <v>100</v>
      </c>
      <c r="T26" s="130">
        <v>4412088</v>
      </c>
      <c r="U26" s="129">
        <v>3751077</v>
      </c>
      <c r="V26" s="150">
        <v>85.018181867632734</v>
      </c>
      <c r="W26" s="130">
        <v>0</v>
      </c>
      <c r="X26" s="129">
        <v>0</v>
      </c>
      <c r="Y26" s="150">
        <v>0</v>
      </c>
      <c r="Z26" s="130">
        <v>0</v>
      </c>
      <c r="AA26" s="129">
        <v>0</v>
      </c>
      <c r="AB26" s="150">
        <v>0</v>
      </c>
      <c r="AC26" s="130">
        <v>0</v>
      </c>
      <c r="AD26" s="129">
        <v>0</v>
      </c>
      <c r="AE26" s="150">
        <v>0</v>
      </c>
      <c r="AF26" s="130">
        <v>0</v>
      </c>
      <c r="AG26" s="129">
        <v>0</v>
      </c>
      <c r="AH26" s="150">
        <v>0</v>
      </c>
      <c r="AI26" s="130">
        <v>0</v>
      </c>
      <c r="AJ26" s="129">
        <v>0</v>
      </c>
      <c r="AK26" s="150">
        <v>0</v>
      </c>
      <c r="AL26" s="130">
        <v>0</v>
      </c>
      <c r="AM26" s="129">
        <v>0</v>
      </c>
      <c r="AN26" s="150">
        <v>0</v>
      </c>
      <c r="AO26" s="130">
        <v>0</v>
      </c>
      <c r="AP26" s="129">
        <v>0</v>
      </c>
      <c r="AQ26" s="150">
        <v>0</v>
      </c>
      <c r="AR26" s="130">
        <v>0</v>
      </c>
      <c r="AS26" s="129">
        <v>0</v>
      </c>
      <c r="AT26" s="150">
        <v>0</v>
      </c>
      <c r="AU26" s="130">
        <v>0</v>
      </c>
      <c r="AV26" s="129">
        <v>0</v>
      </c>
      <c r="AW26" s="150">
        <v>0</v>
      </c>
      <c r="AX26" s="130">
        <v>0</v>
      </c>
      <c r="AY26" s="129">
        <v>0</v>
      </c>
      <c r="AZ26" s="150">
        <v>0</v>
      </c>
      <c r="BA26" s="130">
        <v>0</v>
      </c>
      <c r="BB26" s="129">
        <v>0</v>
      </c>
      <c r="BC26" s="150">
        <v>0</v>
      </c>
      <c r="BD26" s="130">
        <v>0</v>
      </c>
      <c r="BE26" s="129">
        <v>0</v>
      </c>
      <c r="BF26" s="150">
        <v>0</v>
      </c>
      <c r="BG26" s="130">
        <v>0</v>
      </c>
      <c r="BH26" s="129">
        <v>0</v>
      </c>
      <c r="BI26" s="150">
        <v>0</v>
      </c>
    </row>
    <row r="27" spans="1:61" ht="14.1" customHeight="1" x14ac:dyDescent="0.15">
      <c r="A27" s="131" t="s">
        <v>241</v>
      </c>
      <c r="B27" s="130">
        <v>4248004</v>
      </c>
      <c r="C27" s="129">
        <v>4248002</v>
      </c>
      <c r="D27" s="150">
        <v>99.999952919065052</v>
      </c>
      <c r="E27" s="130">
        <v>6171333</v>
      </c>
      <c r="F27" s="129">
        <v>6171333</v>
      </c>
      <c r="G27" s="150">
        <v>100</v>
      </c>
      <c r="H27" s="130">
        <v>0</v>
      </c>
      <c r="I27" s="129">
        <v>0</v>
      </c>
      <c r="J27" s="150">
        <v>0</v>
      </c>
      <c r="K27" s="130">
        <v>7164207</v>
      </c>
      <c r="L27" s="129">
        <v>7164207</v>
      </c>
      <c r="M27" s="150">
        <v>100</v>
      </c>
      <c r="N27" s="130">
        <v>7491076</v>
      </c>
      <c r="O27" s="129">
        <v>7491076</v>
      </c>
      <c r="P27" s="150">
        <v>100</v>
      </c>
      <c r="Q27" s="130">
        <v>5123808</v>
      </c>
      <c r="R27" s="129">
        <v>5123808</v>
      </c>
      <c r="S27" s="150">
        <v>100</v>
      </c>
      <c r="T27" s="130">
        <v>4247849</v>
      </c>
      <c r="U27" s="129">
        <v>3609130</v>
      </c>
      <c r="V27" s="150">
        <v>84.963707514085357</v>
      </c>
      <c r="W27" s="130">
        <v>0</v>
      </c>
      <c r="X27" s="129">
        <v>0</v>
      </c>
      <c r="Y27" s="150">
        <v>0</v>
      </c>
      <c r="Z27" s="130">
        <v>0</v>
      </c>
      <c r="AA27" s="129">
        <v>0</v>
      </c>
      <c r="AB27" s="150">
        <v>0</v>
      </c>
      <c r="AC27" s="130">
        <v>0</v>
      </c>
      <c r="AD27" s="129">
        <v>0</v>
      </c>
      <c r="AE27" s="150">
        <v>0</v>
      </c>
      <c r="AF27" s="130">
        <v>0</v>
      </c>
      <c r="AG27" s="129">
        <v>0</v>
      </c>
      <c r="AH27" s="150">
        <v>0</v>
      </c>
      <c r="AI27" s="130">
        <v>0</v>
      </c>
      <c r="AJ27" s="129">
        <v>0</v>
      </c>
      <c r="AK27" s="150">
        <v>0</v>
      </c>
      <c r="AL27" s="130">
        <v>0</v>
      </c>
      <c r="AM27" s="129">
        <v>0</v>
      </c>
      <c r="AN27" s="150">
        <v>0</v>
      </c>
      <c r="AO27" s="130">
        <v>0</v>
      </c>
      <c r="AP27" s="129">
        <v>0</v>
      </c>
      <c r="AQ27" s="150">
        <v>0</v>
      </c>
      <c r="AR27" s="130">
        <v>0</v>
      </c>
      <c r="AS27" s="129">
        <v>0</v>
      </c>
      <c r="AT27" s="150">
        <v>0</v>
      </c>
      <c r="AU27" s="130">
        <v>0</v>
      </c>
      <c r="AV27" s="129">
        <v>0</v>
      </c>
      <c r="AW27" s="150">
        <v>0</v>
      </c>
      <c r="AX27" s="130">
        <v>0</v>
      </c>
      <c r="AY27" s="129">
        <v>0</v>
      </c>
      <c r="AZ27" s="150">
        <v>0</v>
      </c>
      <c r="BA27" s="130">
        <v>0</v>
      </c>
      <c r="BB27" s="129">
        <v>0</v>
      </c>
      <c r="BC27" s="150">
        <v>0</v>
      </c>
      <c r="BD27" s="130">
        <v>0</v>
      </c>
      <c r="BE27" s="129">
        <v>0</v>
      </c>
      <c r="BF27" s="150">
        <v>0</v>
      </c>
      <c r="BG27" s="130">
        <v>0</v>
      </c>
      <c r="BH27" s="129">
        <v>0</v>
      </c>
      <c r="BI27" s="150">
        <v>0</v>
      </c>
    </row>
    <row r="28" spans="1:61" ht="14.1" customHeight="1" x14ac:dyDescent="0.15">
      <c r="A28" s="131" t="s">
        <v>242</v>
      </c>
      <c r="B28" s="130">
        <v>1263574</v>
      </c>
      <c r="C28" s="129">
        <v>1263574</v>
      </c>
      <c r="D28" s="150">
        <v>100</v>
      </c>
      <c r="E28" s="130">
        <v>1719381</v>
      </c>
      <c r="F28" s="129">
        <v>1719381</v>
      </c>
      <c r="G28" s="150">
        <v>100</v>
      </c>
      <c r="H28" s="130">
        <v>0</v>
      </c>
      <c r="I28" s="129">
        <v>0</v>
      </c>
      <c r="J28" s="150">
        <v>0</v>
      </c>
      <c r="K28" s="130">
        <v>1554313</v>
      </c>
      <c r="L28" s="129">
        <v>1554313</v>
      </c>
      <c r="M28" s="150">
        <v>100</v>
      </c>
      <c r="N28" s="130">
        <v>1125335</v>
      </c>
      <c r="O28" s="129">
        <v>1125335</v>
      </c>
      <c r="P28" s="150">
        <v>100</v>
      </c>
      <c r="Q28" s="130">
        <v>0</v>
      </c>
      <c r="R28" s="129">
        <v>0</v>
      </c>
      <c r="S28" s="150">
        <v>0</v>
      </c>
      <c r="T28" s="130">
        <v>142515</v>
      </c>
      <c r="U28" s="129">
        <v>121086</v>
      </c>
      <c r="V28" s="150">
        <v>84.963688032838647</v>
      </c>
      <c r="W28" s="130">
        <v>0</v>
      </c>
      <c r="X28" s="129">
        <v>0</v>
      </c>
      <c r="Y28" s="150">
        <v>0</v>
      </c>
      <c r="Z28" s="130">
        <v>0</v>
      </c>
      <c r="AA28" s="129">
        <v>0</v>
      </c>
      <c r="AB28" s="150">
        <v>0</v>
      </c>
      <c r="AC28" s="130">
        <v>0</v>
      </c>
      <c r="AD28" s="129">
        <v>0</v>
      </c>
      <c r="AE28" s="150">
        <v>0</v>
      </c>
      <c r="AF28" s="130">
        <v>0</v>
      </c>
      <c r="AG28" s="129">
        <v>0</v>
      </c>
      <c r="AH28" s="150">
        <v>0</v>
      </c>
      <c r="AI28" s="130">
        <v>0</v>
      </c>
      <c r="AJ28" s="129">
        <v>0</v>
      </c>
      <c r="AK28" s="150">
        <v>0</v>
      </c>
      <c r="AL28" s="130">
        <v>0</v>
      </c>
      <c r="AM28" s="129">
        <v>0</v>
      </c>
      <c r="AN28" s="150">
        <v>0</v>
      </c>
      <c r="AO28" s="130">
        <v>0</v>
      </c>
      <c r="AP28" s="129">
        <v>0</v>
      </c>
      <c r="AQ28" s="150">
        <v>0</v>
      </c>
      <c r="AR28" s="130">
        <v>0</v>
      </c>
      <c r="AS28" s="129">
        <v>0</v>
      </c>
      <c r="AT28" s="150">
        <v>0</v>
      </c>
      <c r="AU28" s="130">
        <v>0</v>
      </c>
      <c r="AV28" s="129">
        <v>0</v>
      </c>
      <c r="AW28" s="150">
        <v>0</v>
      </c>
      <c r="AX28" s="130">
        <v>0</v>
      </c>
      <c r="AY28" s="129">
        <v>0</v>
      </c>
      <c r="AZ28" s="150">
        <v>0</v>
      </c>
      <c r="BA28" s="130">
        <v>0</v>
      </c>
      <c r="BB28" s="129">
        <v>0</v>
      </c>
      <c r="BC28" s="150">
        <v>0</v>
      </c>
      <c r="BD28" s="130">
        <v>0</v>
      </c>
      <c r="BE28" s="129">
        <v>0</v>
      </c>
      <c r="BF28" s="150">
        <v>0</v>
      </c>
      <c r="BG28" s="130">
        <v>0</v>
      </c>
      <c r="BH28" s="129">
        <v>0</v>
      </c>
      <c r="BI28" s="150">
        <v>0</v>
      </c>
    </row>
    <row r="29" spans="1:61" ht="14.1" customHeight="1" x14ac:dyDescent="0.15">
      <c r="A29" s="131" t="s">
        <v>243</v>
      </c>
      <c r="B29" s="130">
        <v>1190537</v>
      </c>
      <c r="C29" s="129">
        <v>875597</v>
      </c>
      <c r="D29" s="150">
        <v>73.546391250334935</v>
      </c>
      <c r="E29" s="130">
        <v>676998</v>
      </c>
      <c r="F29" s="129">
        <v>676998</v>
      </c>
      <c r="G29" s="150">
        <v>100</v>
      </c>
      <c r="H29" s="130">
        <v>0</v>
      </c>
      <c r="I29" s="129">
        <v>0</v>
      </c>
      <c r="J29" s="150">
        <v>0</v>
      </c>
      <c r="K29" s="130">
        <v>468480</v>
      </c>
      <c r="L29" s="129">
        <v>468480</v>
      </c>
      <c r="M29" s="150">
        <v>100</v>
      </c>
      <c r="N29" s="130">
        <v>344375</v>
      </c>
      <c r="O29" s="129">
        <v>344375</v>
      </c>
      <c r="P29" s="150">
        <v>100</v>
      </c>
      <c r="Q29" s="130">
        <v>30000</v>
      </c>
      <c r="R29" s="129">
        <v>30000</v>
      </c>
      <c r="S29" s="150">
        <v>100</v>
      </c>
      <c r="T29" s="130">
        <v>21724</v>
      </c>
      <c r="U29" s="129">
        <v>20861</v>
      </c>
      <c r="V29" s="150">
        <v>96.027435094826004</v>
      </c>
      <c r="W29" s="130">
        <v>0</v>
      </c>
      <c r="X29" s="129">
        <v>0</v>
      </c>
      <c r="Y29" s="150">
        <v>0</v>
      </c>
      <c r="Z29" s="130">
        <v>0</v>
      </c>
      <c r="AA29" s="129">
        <v>0</v>
      </c>
      <c r="AB29" s="150">
        <v>0</v>
      </c>
      <c r="AC29" s="130">
        <v>0</v>
      </c>
      <c r="AD29" s="129">
        <v>0</v>
      </c>
      <c r="AE29" s="150">
        <v>0</v>
      </c>
      <c r="AF29" s="130">
        <v>0</v>
      </c>
      <c r="AG29" s="129">
        <v>0</v>
      </c>
      <c r="AH29" s="150">
        <v>0</v>
      </c>
      <c r="AI29" s="130">
        <v>0</v>
      </c>
      <c r="AJ29" s="129">
        <v>0</v>
      </c>
      <c r="AK29" s="150">
        <v>0</v>
      </c>
      <c r="AL29" s="130">
        <v>0</v>
      </c>
      <c r="AM29" s="129">
        <v>0</v>
      </c>
      <c r="AN29" s="150">
        <v>0</v>
      </c>
      <c r="AO29" s="130">
        <v>0</v>
      </c>
      <c r="AP29" s="129">
        <v>0</v>
      </c>
      <c r="AQ29" s="150">
        <v>0</v>
      </c>
      <c r="AR29" s="130">
        <v>0</v>
      </c>
      <c r="AS29" s="129">
        <v>0</v>
      </c>
      <c r="AT29" s="150">
        <v>0</v>
      </c>
      <c r="AU29" s="130">
        <v>0</v>
      </c>
      <c r="AV29" s="129">
        <v>0</v>
      </c>
      <c r="AW29" s="150">
        <v>0</v>
      </c>
      <c r="AX29" s="130">
        <v>0</v>
      </c>
      <c r="AY29" s="129">
        <v>0</v>
      </c>
      <c r="AZ29" s="150">
        <v>0</v>
      </c>
      <c r="BA29" s="130">
        <v>0</v>
      </c>
      <c r="BB29" s="129">
        <v>0</v>
      </c>
      <c r="BC29" s="150">
        <v>0</v>
      </c>
      <c r="BD29" s="130">
        <v>0</v>
      </c>
      <c r="BE29" s="129">
        <v>0</v>
      </c>
      <c r="BF29" s="150">
        <v>0</v>
      </c>
      <c r="BG29" s="130">
        <v>0</v>
      </c>
      <c r="BH29" s="129">
        <v>0</v>
      </c>
      <c r="BI29" s="150">
        <v>0</v>
      </c>
    </row>
    <row r="30" spans="1:61" ht="14.1" customHeight="1" x14ac:dyDescent="0.15">
      <c r="A30" s="131" t="s">
        <v>254</v>
      </c>
      <c r="B30" s="130">
        <v>0</v>
      </c>
      <c r="C30" s="129">
        <v>0</v>
      </c>
      <c r="D30" s="150">
        <v>0</v>
      </c>
      <c r="E30" s="130">
        <v>0</v>
      </c>
      <c r="F30" s="129">
        <v>0</v>
      </c>
      <c r="G30" s="150">
        <v>0</v>
      </c>
      <c r="H30" s="130">
        <v>0</v>
      </c>
      <c r="I30" s="129">
        <v>0</v>
      </c>
      <c r="J30" s="150">
        <v>0</v>
      </c>
      <c r="K30" s="130">
        <v>0</v>
      </c>
      <c r="L30" s="129">
        <v>0</v>
      </c>
      <c r="M30" s="150">
        <v>0</v>
      </c>
      <c r="N30" s="130">
        <v>0</v>
      </c>
      <c r="O30" s="129">
        <v>0</v>
      </c>
      <c r="P30" s="150">
        <v>0</v>
      </c>
      <c r="Q30" s="130">
        <v>0</v>
      </c>
      <c r="R30" s="129">
        <v>0</v>
      </c>
      <c r="S30" s="150">
        <v>0</v>
      </c>
      <c r="T30" s="130">
        <v>0</v>
      </c>
      <c r="U30" s="129">
        <v>0</v>
      </c>
      <c r="V30" s="150">
        <v>0</v>
      </c>
      <c r="W30" s="130">
        <v>0</v>
      </c>
      <c r="X30" s="129">
        <v>0</v>
      </c>
      <c r="Y30" s="150">
        <v>0</v>
      </c>
      <c r="Z30" s="130">
        <v>0</v>
      </c>
      <c r="AA30" s="129">
        <v>0</v>
      </c>
      <c r="AB30" s="150">
        <v>0</v>
      </c>
      <c r="AC30" s="130">
        <v>0</v>
      </c>
      <c r="AD30" s="129">
        <v>0</v>
      </c>
      <c r="AE30" s="150">
        <v>0</v>
      </c>
      <c r="AF30" s="130">
        <v>39000000</v>
      </c>
      <c r="AG30" s="129">
        <v>39000000</v>
      </c>
      <c r="AH30" s="150">
        <v>100</v>
      </c>
      <c r="AI30" s="130">
        <v>0</v>
      </c>
      <c r="AJ30" s="129">
        <v>0</v>
      </c>
      <c r="AK30" s="150">
        <v>0</v>
      </c>
      <c r="AL30" s="130">
        <v>0</v>
      </c>
      <c r="AM30" s="129">
        <v>0</v>
      </c>
      <c r="AN30" s="150">
        <v>0</v>
      </c>
      <c r="AO30" s="130">
        <v>0</v>
      </c>
      <c r="AP30" s="129">
        <v>0</v>
      </c>
      <c r="AQ30" s="150">
        <v>0</v>
      </c>
      <c r="AR30" s="130">
        <v>0</v>
      </c>
      <c r="AS30" s="129">
        <v>0</v>
      </c>
      <c r="AT30" s="150">
        <v>0</v>
      </c>
      <c r="AU30" s="130">
        <v>0</v>
      </c>
      <c r="AV30" s="129">
        <v>0</v>
      </c>
      <c r="AW30" s="150">
        <v>0</v>
      </c>
      <c r="AX30" s="130">
        <v>0</v>
      </c>
      <c r="AY30" s="129">
        <v>0</v>
      </c>
      <c r="AZ30" s="150">
        <v>0</v>
      </c>
      <c r="BA30" s="130">
        <v>0</v>
      </c>
      <c r="BB30" s="129">
        <v>0</v>
      </c>
      <c r="BC30" s="150">
        <v>0</v>
      </c>
      <c r="BD30" s="130">
        <v>0</v>
      </c>
      <c r="BE30" s="129">
        <v>0</v>
      </c>
      <c r="BF30" s="150">
        <v>0</v>
      </c>
      <c r="BG30" s="130">
        <v>0</v>
      </c>
      <c r="BH30" s="129">
        <v>0</v>
      </c>
      <c r="BI30" s="150">
        <v>0</v>
      </c>
    </row>
    <row r="31" spans="1:61" ht="14.1" customHeight="1" x14ac:dyDescent="0.15">
      <c r="A31" s="131" t="s">
        <v>238</v>
      </c>
      <c r="B31" s="130">
        <v>0</v>
      </c>
      <c r="C31" s="129">
        <v>0</v>
      </c>
      <c r="D31" s="150">
        <v>0</v>
      </c>
      <c r="E31" s="130">
        <v>0</v>
      </c>
      <c r="F31" s="129">
        <v>0</v>
      </c>
      <c r="G31" s="150">
        <v>0</v>
      </c>
      <c r="H31" s="130">
        <v>0</v>
      </c>
      <c r="I31" s="129">
        <v>0</v>
      </c>
      <c r="J31" s="150">
        <v>0</v>
      </c>
      <c r="K31" s="130">
        <v>0</v>
      </c>
      <c r="L31" s="129">
        <v>0</v>
      </c>
      <c r="M31" s="150">
        <v>0</v>
      </c>
      <c r="N31" s="130">
        <v>0</v>
      </c>
      <c r="O31" s="129">
        <v>0</v>
      </c>
      <c r="P31" s="150">
        <v>0</v>
      </c>
      <c r="Q31" s="130">
        <v>0</v>
      </c>
      <c r="R31" s="129">
        <v>0</v>
      </c>
      <c r="S31" s="150">
        <v>0</v>
      </c>
      <c r="T31" s="130">
        <v>0</v>
      </c>
      <c r="U31" s="129">
        <v>0</v>
      </c>
      <c r="V31" s="150">
        <v>0</v>
      </c>
      <c r="W31" s="130">
        <v>0</v>
      </c>
      <c r="X31" s="129">
        <v>0</v>
      </c>
      <c r="Y31" s="150">
        <v>0</v>
      </c>
      <c r="Z31" s="130">
        <v>5615300</v>
      </c>
      <c r="AA31" s="129">
        <v>5549069</v>
      </c>
      <c r="AB31" s="150">
        <v>98.820526062721498</v>
      </c>
      <c r="AC31" s="130">
        <v>5847447</v>
      </c>
      <c r="AD31" s="129">
        <v>5331290</v>
      </c>
      <c r="AE31" s="150">
        <v>91.172951204175092</v>
      </c>
      <c r="AF31" s="130">
        <v>5400000</v>
      </c>
      <c r="AG31" s="129">
        <v>5106982</v>
      </c>
      <c r="AH31" s="150">
        <v>94.573740740740746</v>
      </c>
      <c r="AI31" s="130">
        <v>5875076.1770000001</v>
      </c>
      <c r="AJ31" s="129">
        <v>5875076.1770000001</v>
      </c>
      <c r="AK31" s="150">
        <v>100</v>
      </c>
      <c r="AL31" s="130">
        <v>6555644</v>
      </c>
      <c r="AM31" s="129">
        <v>6534632</v>
      </c>
      <c r="AN31" s="150">
        <v>99.679482290374523</v>
      </c>
      <c r="AO31" s="130">
        <v>6555644</v>
      </c>
      <c r="AP31" s="129">
        <v>6534632</v>
      </c>
      <c r="AQ31" s="150">
        <v>99.679482290374523</v>
      </c>
      <c r="AR31" s="130">
        <v>6900000</v>
      </c>
      <c r="AS31" s="129">
        <v>0</v>
      </c>
      <c r="AT31" s="150">
        <v>0</v>
      </c>
      <c r="AU31" s="130">
        <v>0</v>
      </c>
      <c r="AV31" s="129">
        <v>0</v>
      </c>
      <c r="AW31" s="150">
        <v>0</v>
      </c>
      <c r="AX31" s="130">
        <v>0</v>
      </c>
      <c r="AY31" s="129">
        <v>0</v>
      </c>
      <c r="AZ31" s="150">
        <v>0</v>
      </c>
      <c r="BA31" s="130">
        <v>0</v>
      </c>
      <c r="BB31" s="129">
        <v>0</v>
      </c>
      <c r="BC31" s="150">
        <v>0</v>
      </c>
      <c r="BD31" s="130">
        <v>0</v>
      </c>
      <c r="BE31" s="129">
        <v>0</v>
      </c>
      <c r="BF31" s="150">
        <v>0</v>
      </c>
      <c r="BG31" s="130">
        <v>0</v>
      </c>
      <c r="BH31" s="129">
        <v>0</v>
      </c>
      <c r="BI31" s="150">
        <v>0</v>
      </c>
    </row>
    <row r="32" spans="1:61" ht="14.1" customHeight="1" x14ac:dyDescent="0.15">
      <c r="A32" s="131" t="s">
        <v>245</v>
      </c>
      <c r="B32" s="130">
        <v>0</v>
      </c>
      <c r="C32" s="129">
        <v>0</v>
      </c>
      <c r="D32" s="150">
        <v>0</v>
      </c>
      <c r="E32" s="130">
        <v>0</v>
      </c>
      <c r="F32" s="129">
        <v>0</v>
      </c>
      <c r="G32" s="150">
        <v>0</v>
      </c>
      <c r="H32" s="130">
        <v>0</v>
      </c>
      <c r="I32" s="129">
        <v>0</v>
      </c>
      <c r="J32" s="150">
        <v>0</v>
      </c>
      <c r="K32" s="130">
        <v>0</v>
      </c>
      <c r="L32" s="129">
        <v>0</v>
      </c>
      <c r="M32" s="150">
        <v>0</v>
      </c>
      <c r="N32" s="130">
        <v>0</v>
      </c>
      <c r="O32" s="129">
        <v>0</v>
      </c>
      <c r="P32" s="150">
        <v>0</v>
      </c>
      <c r="Q32" s="130">
        <v>0</v>
      </c>
      <c r="R32" s="129">
        <v>0</v>
      </c>
      <c r="S32" s="150">
        <v>0</v>
      </c>
      <c r="T32" s="130">
        <v>0</v>
      </c>
      <c r="U32" s="129">
        <v>0</v>
      </c>
      <c r="V32" s="150">
        <v>0</v>
      </c>
      <c r="W32" s="130">
        <v>0</v>
      </c>
      <c r="X32" s="129">
        <v>0</v>
      </c>
      <c r="Y32" s="150">
        <v>0</v>
      </c>
      <c r="Z32" s="130">
        <v>0</v>
      </c>
      <c r="AA32" s="129">
        <v>0</v>
      </c>
      <c r="AB32" s="150">
        <v>0</v>
      </c>
      <c r="AC32" s="130">
        <v>104316296</v>
      </c>
      <c r="AD32" s="129">
        <v>104316296</v>
      </c>
      <c r="AE32" s="150">
        <v>100</v>
      </c>
      <c r="AF32" s="130">
        <v>96605000</v>
      </c>
      <c r="AG32" s="129">
        <v>61105000</v>
      </c>
      <c r="AH32" s="150">
        <v>63.252419647016197</v>
      </c>
      <c r="AI32" s="130">
        <v>67207225</v>
      </c>
      <c r="AJ32" s="129">
        <v>46347278</v>
      </c>
      <c r="AK32" s="150">
        <v>68.961749276212487</v>
      </c>
      <c r="AL32" s="130">
        <v>55155000</v>
      </c>
      <c r="AM32" s="129">
        <v>55154306</v>
      </c>
      <c r="AN32" s="150">
        <v>99.998741727857848</v>
      </c>
      <c r="AO32" s="130">
        <v>55155000</v>
      </c>
      <c r="AP32" s="129">
        <v>55154306</v>
      </c>
      <c r="AQ32" s="150">
        <v>99.998741727857848</v>
      </c>
      <c r="AR32" s="130">
        <v>60635816</v>
      </c>
      <c r="AS32" s="129">
        <v>56483078</v>
      </c>
      <c r="AT32" s="150">
        <v>93.151344743179507</v>
      </c>
      <c r="AU32" s="130">
        <v>150000000</v>
      </c>
      <c r="AV32" s="129">
        <v>150000000</v>
      </c>
      <c r="AW32" s="150">
        <v>100</v>
      </c>
      <c r="AX32" s="130">
        <v>200096557</v>
      </c>
      <c r="AY32" s="129">
        <v>132756891.895</v>
      </c>
      <c r="AZ32" s="150">
        <v>66.346414893585603</v>
      </c>
      <c r="BA32" s="130">
        <v>178340000</v>
      </c>
      <c r="BB32" s="129">
        <v>120735505.12100001</v>
      </c>
      <c r="BC32" s="150">
        <v>67.699621577324223</v>
      </c>
      <c r="BD32" s="130">
        <v>217711857</v>
      </c>
      <c r="BE32" s="129">
        <v>142252555.32600001</v>
      </c>
      <c r="BF32" s="150">
        <v>65.339829114589747</v>
      </c>
      <c r="BG32" s="130">
        <v>220539432</v>
      </c>
      <c r="BH32" s="129">
        <v>220539432</v>
      </c>
      <c r="BI32" s="150">
        <v>100</v>
      </c>
    </row>
    <row r="33" spans="1:61" ht="14.1" customHeight="1" x14ac:dyDescent="0.15">
      <c r="A33" s="133" t="s">
        <v>439</v>
      </c>
      <c r="B33" s="130">
        <v>0</v>
      </c>
      <c r="C33" s="129">
        <v>0</v>
      </c>
      <c r="D33" s="150">
        <v>0</v>
      </c>
      <c r="E33" s="130">
        <v>0</v>
      </c>
      <c r="F33" s="129">
        <v>0</v>
      </c>
      <c r="G33" s="150">
        <v>0</v>
      </c>
      <c r="H33" s="130">
        <v>0</v>
      </c>
      <c r="I33" s="129">
        <v>0</v>
      </c>
      <c r="J33" s="150">
        <v>0</v>
      </c>
      <c r="K33" s="130">
        <v>0</v>
      </c>
      <c r="L33" s="129">
        <v>0</v>
      </c>
      <c r="M33" s="150">
        <v>0</v>
      </c>
      <c r="N33" s="130">
        <v>0</v>
      </c>
      <c r="O33" s="129">
        <v>0</v>
      </c>
      <c r="P33" s="150">
        <v>0</v>
      </c>
      <c r="Q33" s="130">
        <v>0</v>
      </c>
      <c r="R33" s="129">
        <v>0</v>
      </c>
      <c r="S33" s="150">
        <v>0</v>
      </c>
      <c r="T33" s="130">
        <v>0</v>
      </c>
      <c r="U33" s="129">
        <v>0</v>
      </c>
      <c r="V33" s="150">
        <v>0</v>
      </c>
      <c r="W33" s="130">
        <v>0</v>
      </c>
      <c r="X33" s="129">
        <v>0</v>
      </c>
      <c r="Y33" s="150">
        <v>0</v>
      </c>
      <c r="Z33" s="130">
        <v>0</v>
      </c>
      <c r="AA33" s="129">
        <v>0</v>
      </c>
      <c r="AB33" s="150">
        <v>0</v>
      </c>
      <c r="AC33" s="130">
        <v>0</v>
      </c>
      <c r="AD33" s="129">
        <v>0</v>
      </c>
      <c r="AE33" s="150">
        <v>0</v>
      </c>
      <c r="AF33" s="130">
        <v>0</v>
      </c>
      <c r="AG33" s="129">
        <v>0</v>
      </c>
      <c r="AH33" s="150">
        <v>0</v>
      </c>
      <c r="AI33" s="130">
        <v>70000000</v>
      </c>
      <c r="AJ33" s="129">
        <v>14924010.388</v>
      </c>
      <c r="AK33" s="150">
        <v>21.320014840000002</v>
      </c>
      <c r="AL33" s="130">
        <v>7421000</v>
      </c>
      <c r="AM33" s="129">
        <v>7420688</v>
      </c>
      <c r="AN33" s="150">
        <v>99.99579571486322</v>
      </c>
      <c r="AO33" s="130">
        <v>7421000</v>
      </c>
      <c r="AP33" s="129">
        <v>7420688</v>
      </c>
      <c r="AQ33" s="150">
        <v>99.99579571486322</v>
      </c>
      <c r="AR33" s="130">
        <v>10000000</v>
      </c>
      <c r="AS33" s="129">
        <v>9298902</v>
      </c>
      <c r="AT33" s="150">
        <v>92.989019999999996</v>
      </c>
      <c r="AU33" s="130">
        <v>0</v>
      </c>
      <c r="AV33" s="129">
        <v>0</v>
      </c>
      <c r="AW33" s="150">
        <v>0</v>
      </c>
      <c r="AX33" s="130">
        <v>0</v>
      </c>
      <c r="AY33" s="129">
        <v>0</v>
      </c>
      <c r="AZ33" s="150">
        <v>0</v>
      </c>
      <c r="BA33" s="130">
        <v>0</v>
      </c>
      <c r="BB33" s="129">
        <v>0</v>
      </c>
      <c r="BC33" s="150">
        <v>0</v>
      </c>
      <c r="BD33" s="130">
        <v>0</v>
      </c>
      <c r="BE33" s="129">
        <v>0</v>
      </c>
      <c r="BF33" s="150">
        <v>0</v>
      </c>
      <c r="BG33" s="130">
        <v>0</v>
      </c>
      <c r="BH33" s="129">
        <v>0</v>
      </c>
      <c r="BI33" s="150">
        <v>0</v>
      </c>
    </row>
    <row r="34" spans="1:61" ht="14.1" customHeight="1" x14ac:dyDescent="0.15">
      <c r="A34" s="131" t="s">
        <v>246</v>
      </c>
      <c r="B34" s="130">
        <v>0</v>
      </c>
      <c r="C34" s="129">
        <v>0</v>
      </c>
      <c r="D34" s="150">
        <v>0</v>
      </c>
      <c r="E34" s="130">
        <v>0</v>
      </c>
      <c r="F34" s="129">
        <v>0</v>
      </c>
      <c r="G34" s="150">
        <v>0</v>
      </c>
      <c r="H34" s="130">
        <v>0</v>
      </c>
      <c r="I34" s="129">
        <v>0</v>
      </c>
      <c r="J34" s="150">
        <v>0</v>
      </c>
      <c r="K34" s="130">
        <v>0</v>
      </c>
      <c r="L34" s="129">
        <v>0</v>
      </c>
      <c r="M34" s="150">
        <v>0</v>
      </c>
      <c r="N34" s="130">
        <v>0</v>
      </c>
      <c r="O34" s="129">
        <v>0</v>
      </c>
      <c r="P34" s="150">
        <v>0</v>
      </c>
      <c r="Q34" s="130">
        <v>0</v>
      </c>
      <c r="R34" s="129">
        <v>0</v>
      </c>
      <c r="S34" s="150">
        <v>0</v>
      </c>
      <c r="T34" s="130">
        <v>0</v>
      </c>
      <c r="U34" s="129">
        <v>0</v>
      </c>
      <c r="V34" s="150">
        <v>0</v>
      </c>
      <c r="W34" s="130">
        <v>0</v>
      </c>
      <c r="X34" s="129">
        <v>0</v>
      </c>
      <c r="Y34" s="150">
        <v>0</v>
      </c>
      <c r="Z34" s="130">
        <v>0</v>
      </c>
      <c r="AA34" s="129">
        <v>0</v>
      </c>
      <c r="AB34" s="150">
        <v>0</v>
      </c>
      <c r="AC34" s="130">
        <v>0</v>
      </c>
      <c r="AD34" s="129">
        <v>0</v>
      </c>
      <c r="AE34" s="150">
        <v>0</v>
      </c>
      <c r="AF34" s="130">
        <v>0</v>
      </c>
      <c r="AG34" s="129">
        <v>0</v>
      </c>
      <c r="AH34" s="150">
        <v>0</v>
      </c>
      <c r="AI34" s="130">
        <v>0</v>
      </c>
      <c r="AJ34" s="129">
        <v>0</v>
      </c>
      <c r="AK34" s="150">
        <v>0</v>
      </c>
      <c r="AL34" s="130">
        <v>0</v>
      </c>
      <c r="AM34" s="129">
        <v>0</v>
      </c>
      <c r="AN34" s="150">
        <v>0</v>
      </c>
      <c r="AO34" s="130">
        <v>0</v>
      </c>
      <c r="AP34" s="129">
        <v>0</v>
      </c>
      <c r="AQ34" s="150">
        <v>0</v>
      </c>
      <c r="AR34" s="130">
        <v>0</v>
      </c>
      <c r="AS34" s="129">
        <v>0</v>
      </c>
      <c r="AT34" s="150">
        <v>0</v>
      </c>
      <c r="AU34" s="130">
        <v>0</v>
      </c>
      <c r="AV34" s="129">
        <v>0</v>
      </c>
      <c r="AW34" s="150">
        <v>0</v>
      </c>
      <c r="AX34" s="130">
        <v>0</v>
      </c>
      <c r="AY34" s="129">
        <v>0</v>
      </c>
      <c r="AZ34" s="150">
        <v>0</v>
      </c>
      <c r="BA34" s="130">
        <v>0</v>
      </c>
      <c r="BB34" s="129">
        <v>0</v>
      </c>
      <c r="BC34" s="150">
        <v>0</v>
      </c>
      <c r="BD34" s="130">
        <v>0</v>
      </c>
      <c r="BE34" s="129">
        <v>0</v>
      </c>
      <c r="BF34" s="150">
        <v>0</v>
      </c>
      <c r="BG34" s="130">
        <v>0</v>
      </c>
      <c r="BH34" s="129">
        <v>0</v>
      </c>
      <c r="BI34" s="150">
        <v>0</v>
      </c>
    </row>
    <row r="35" spans="1:61" ht="14.1" customHeight="1" x14ac:dyDescent="0.15">
      <c r="A35" s="131" t="s">
        <v>247</v>
      </c>
      <c r="B35" s="130">
        <v>0</v>
      </c>
      <c r="C35" s="129">
        <v>0</v>
      </c>
      <c r="D35" s="150">
        <v>0</v>
      </c>
      <c r="E35" s="130">
        <v>0</v>
      </c>
      <c r="F35" s="129">
        <v>0</v>
      </c>
      <c r="G35" s="150">
        <v>0</v>
      </c>
      <c r="H35" s="130">
        <v>0</v>
      </c>
      <c r="I35" s="129">
        <v>0</v>
      </c>
      <c r="J35" s="150">
        <v>0</v>
      </c>
      <c r="K35" s="130">
        <v>0</v>
      </c>
      <c r="L35" s="129">
        <v>0</v>
      </c>
      <c r="M35" s="150">
        <v>0</v>
      </c>
      <c r="N35" s="130">
        <v>0</v>
      </c>
      <c r="O35" s="129">
        <v>0</v>
      </c>
      <c r="P35" s="150">
        <v>0</v>
      </c>
      <c r="Q35" s="130">
        <v>0</v>
      </c>
      <c r="R35" s="129">
        <v>0</v>
      </c>
      <c r="S35" s="150">
        <v>0</v>
      </c>
      <c r="T35" s="130">
        <v>0</v>
      </c>
      <c r="U35" s="129">
        <v>0</v>
      </c>
      <c r="V35" s="150">
        <v>0</v>
      </c>
      <c r="W35" s="130">
        <v>0</v>
      </c>
      <c r="X35" s="129">
        <v>0</v>
      </c>
      <c r="Y35" s="150">
        <v>0</v>
      </c>
      <c r="Z35" s="130">
        <v>0</v>
      </c>
      <c r="AA35" s="129">
        <v>0</v>
      </c>
      <c r="AB35" s="150">
        <v>0</v>
      </c>
      <c r="AC35" s="130">
        <v>0</v>
      </c>
      <c r="AD35" s="129">
        <v>0</v>
      </c>
      <c r="AE35" s="150">
        <v>0</v>
      </c>
      <c r="AF35" s="130">
        <v>0</v>
      </c>
      <c r="AG35" s="129">
        <v>0</v>
      </c>
      <c r="AH35" s="150">
        <v>0</v>
      </c>
      <c r="AI35" s="130">
        <v>0</v>
      </c>
      <c r="AJ35" s="129">
        <v>0</v>
      </c>
      <c r="AK35" s="150">
        <v>0</v>
      </c>
      <c r="AL35" s="130">
        <v>0</v>
      </c>
      <c r="AM35" s="129">
        <v>0</v>
      </c>
      <c r="AN35" s="150">
        <v>0</v>
      </c>
      <c r="AO35" s="130">
        <v>0</v>
      </c>
      <c r="AP35" s="129">
        <v>0</v>
      </c>
      <c r="AQ35" s="150">
        <v>0</v>
      </c>
      <c r="AR35" s="130">
        <v>0</v>
      </c>
      <c r="AS35" s="129">
        <v>0</v>
      </c>
      <c r="AT35" s="150">
        <v>0</v>
      </c>
      <c r="AU35" s="130">
        <v>0</v>
      </c>
      <c r="AV35" s="129">
        <v>0</v>
      </c>
      <c r="AW35" s="150">
        <v>0</v>
      </c>
      <c r="AX35" s="130">
        <v>11849000</v>
      </c>
      <c r="AY35" s="129">
        <v>0</v>
      </c>
      <c r="AZ35" s="150">
        <v>0</v>
      </c>
      <c r="BA35" s="130">
        <v>0</v>
      </c>
      <c r="BB35" s="129">
        <v>0</v>
      </c>
      <c r="BC35" s="150">
        <v>0</v>
      </c>
      <c r="BD35" s="130">
        <v>0</v>
      </c>
      <c r="BE35" s="129">
        <v>0</v>
      </c>
      <c r="BF35" s="150">
        <v>0</v>
      </c>
      <c r="BG35" s="130">
        <v>0</v>
      </c>
      <c r="BH35" s="129">
        <v>0</v>
      </c>
      <c r="BI35" s="150">
        <v>0</v>
      </c>
    </row>
    <row r="36" spans="1:61" ht="14.1" customHeight="1" x14ac:dyDescent="0.15">
      <c r="A36" s="144" t="s">
        <v>508</v>
      </c>
      <c r="B36" s="145">
        <v>997199432</v>
      </c>
      <c r="C36" s="146">
        <v>935605789</v>
      </c>
      <c r="D36" s="152">
        <v>93.823337536758643</v>
      </c>
      <c r="E36" s="145">
        <v>1656229279</v>
      </c>
      <c r="F36" s="146">
        <v>1533378100</v>
      </c>
      <c r="G36" s="152">
        <v>92.582477525444105</v>
      </c>
      <c r="H36" s="145">
        <v>1479832538.645</v>
      </c>
      <c r="I36" s="146">
        <v>1431405483</v>
      </c>
      <c r="J36" s="152">
        <v>96.727531367208485</v>
      </c>
      <c r="K36" s="145">
        <v>1115220795</v>
      </c>
      <c r="L36" s="146">
        <v>1011736264</v>
      </c>
      <c r="M36" s="152">
        <v>90.720713650250744</v>
      </c>
      <c r="N36" s="145">
        <v>1186499971</v>
      </c>
      <c r="O36" s="146">
        <v>1099569676</v>
      </c>
      <c r="P36" s="152">
        <v>92.673384144566498</v>
      </c>
      <c r="Q36" s="145">
        <v>1306945872</v>
      </c>
      <c r="R36" s="146">
        <v>1265759968</v>
      </c>
      <c r="S36" s="152">
        <v>96.848690915028186</v>
      </c>
      <c r="T36" s="145">
        <v>1378712765</v>
      </c>
      <c r="U36" s="146">
        <v>1251430979</v>
      </c>
      <c r="V36" s="152">
        <v>90.768070824382335</v>
      </c>
      <c r="W36" s="145">
        <v>1897028354</v>
      </c>
      <c r="X36" s="146">
        <v>1811096457</v>
      </c>
      <c r="Y36" s="152">
        <v>95.470183836798881</v>
      </c>
      <c r="Z36" s="145">
        <v>2734360828</v>
      </c>
      <c r="AA36" s="146">
        <v>2484888382</v>
      </c>
      <c r="AB36" s="152">
        <v>90.876388973781772</v>
      </c>
      <c r="AC36" s="145">
        <v>3176689770</v>
      </c>
      <c r="AD36" s="146">
        <v>2844556773</v>
      </c>
      <c r="AE36" s="152">
        <v>89.544682639878943</v>
      </c>
      <c r="AF36" s="145">
        <v>3258108530</v>
      </c>
      <c r="AG36" s="146">
        <v>3005881245</v>
      </c>
      <c r="AH36" s="152">
        <v>92.258475042266326</v>
      </c>
      <c r="AI36" s="145">
        <v>3899958837.4309998</v>
      </c>
      <c r="AJ36" s="146">
        <v>3527283808.3909998</v>
      </c>
      <c r="AK36" s="152">
        <v>90.444129167130129</v>
      </c>
      <c r="AL36" s="145">
        <v>4267435921</v>
      </c>
      <c r="AM36" s="146">
        <v>3614009492</v>
      </c>
      <c r="AN36" s="152">
        <v>84.688078717608946</v>
      </c>
      <c r="AO36" s="145">
        <v>4267435921</v>
      </c>
      <c r="AP36" s="146">
        <v>3614009492</v>
      </c>
      <c r="AQ36" s="152">
        <v>84.688078717608946</v>
      </c>
      <c r="AR36" s="145">
        <v>3672278171</v>
      </c>
      <c r="AS36" s="146">
        <v>3034468206</v>
      </c>
      <c r="AT36" s="152">
        <v>82.631763300591217</v>
      </c>
      <c r="AU36" s="145">
        <v>3889019729</v>
      </c>
      <c r="AV36" s="146">
        <v>3123098681</v>
      </c>
      <c r="AW36" s="152">
        <v>80.305549949037044</v>
      </c>
      <c r="AX36" s="145">
        <v>4014089481.4219999</v>
      </c>
      <c r="AY36" s="146">
        <v>3150637400.6399999</v>
      </c>
      <c r="AZ36" s="152">
        <v>78.489466047574993</v>
      </c>
      <c r="BA36" s="145">
        <v>4716623128.2400007</v>
      </c>
      <c r="BB36" s="146">
        <v>3760206023.2639999</v>
      </c>
      <c r="BC36" s="152">
        <v>79.722418370685347</v>
      </c>
      <c r="BD36" s="145">
        <v>4279414467.428</v>
      </c>
      <c r="BE36" s="146">
        <v>3587398717.0938802</v>
      </c>
      <c r="BF36" s="152">
        <v>83.829195428456998</v>
      </c>
      <c r="BG36" s="145">
        <v>4424208108.1120005</v>
      </c>
      <c r="BH36" s="146">
        <v>3519251775.4359999</v>
      </c>
      <c r="BI36" s="152">
        <v>79.54534889494191</v>
      </c>
    </row>
    <row r="37" spans="1:61" ht="14.1" customHeight="1" x14ac:dyDescent="0.15">
      <c r="A37" s="147" t="s">
        <v>248</v>
      </c>
      <c r="B37" s="148">
        <v>976702553</v>
      </c>
      <c r="C37" s="149">
        <v>917466643</v>
      </c>
      <c r="D37" s="153">
        <v>93.935112607410161</v>
      </c>
      <c r="E37" s="148">
        <v>1586590480</v>
      </c>
      <c r="F37" s="149">
        <v>1468954489</v>
      </c>
      <c r="G37" s="153">
        <v>92.58561093849498</v>
      </c>
      <c r="H37" s="148">
        <v>1410530916</v>
      </c>
      <c r="I37" s="149">
        <v>1368800318</v>
      </c>
      <c r="J37" s="153">
        <v>97.041497103917436</v>
      </c>
      <c r="K37" s="148">
        <v>936992169</v>
      </c>
      <c r="L37" s="149">
        <v>910246821</v>
      </c>
      <c r="M37" s="153">
        <v>97.14561669938567</v>
      </c>
      <c r="N37" s="148">
        <v>1058818121</v>
      </c>
      <c r="O37" s="149">
        <v>1009107864</v>
      </c>
      <c r="P37" s="153">
        <v>95.305118413250128</v>
      </c>
      <c r="Q37" s="148">
        <v>1227408295</v>
      </c>
      <c r="R37" s="149">
        <v>1193984242</v>
      </c>
      <c r="S37" s="153">
        <v>97.276859449609631</v>
      </c>
      <c r="T37" s="148">
        <v>1305970042</v>
      </c>
      <c r="U37" s="149">
        <v>1213948358</v>
      </c>
      <c r="V37" s="153">
        <v>92.953767617894556</v>
      </c>
      <c r="W37" s="148">
        <v>1664000000</v>
      </c>
      <c r="X37" s="149">
        <v>1607945771</v>
      </c>
      <c r="Y37" s="153">
        <v>96.631356430288463</v>
      </c>
      <c r="Z37" s="148">
        <v>2190242338</v>
      </c>
      <c r="AA37" s="149">
        <v>2033329944</v>
      </c>
      <c r="AB37" s="153">
        <v>92.835843263659896</v>
      </c>
      <c r="AC37" s="148">
        <v>2167442905</v>
      </c>
      <c r="AD37" s="149">
        <v>2084918145</v>
      </c>
      <c r="AE37" s="153">
        <v>96.192529002280679</v>
      </c>
      <c r="AF37" s="148">
        <v>2112767057</v>
      </c>
      <c r="AG37" s="149">
        <v>1957629429</v>
      </c>
      <c r="AH37" s="153">
        <v>92.657135225296159</v>
      </c>
      <c r="AI37" s="148">
        <v>2979843328.8319998</v>
      </c>
      <c r="AJ37" s="149">
        <v>2731887517.1110001</v>
      </c>
      <c r="AK37" s="153">
        <v>91.678897701706006</v>
      </c>
      <c r="AL37" s="148">
        <v>3127815275</v>
      </c>
      <c r="AM37" s="149">
        <v>2848199286</v>
      </c>
      <c r="AN37" s="153">
        <v>91.060341982631954</v>
      </c>
      <c r="AO37" s="148">
        <v>3127815275</v>
      </c>
      <c r="AP37" s="149">
        <v>2848199286</v>
      </c>
      <c r="AQ37" s="153">
        <v>91.060341982631954</v>
      </c>
      <c r="AR37" s="148">
        <v>2618577036</v>
      </c>
      <c r="AS37" s="149">
        <v>2180214917</v>
      </c>
      <c r="AT37" s="153">
        <v>83.25952939426908</v>
      </c>
      <c r="AU37" s="148">
        <v>3120578632</v>
      </c>
      <c r="AV37" s="149">
        <v>2497384567</v>
      </c>
      <c r="AW37" s="153">
        <v>80.029534951965275</v>
      </c>
      <c r="AX37" s="148">
        <v>3823192025.6430001</v>
      </c>
      <c r="AY37" s="149">
        <v>3084417975.934</v>
      </c>
      <c r="AZ37" s="153">
        <v>80.676512067563493</v>
      </c>
      <c r="BA37" s="148">
        <v>4509910660.7580004</v>
      </c>
      <c r="BB37" s="149">
        <v>3625584540.086</v>
      </c>
      <c r="BC37" s="153">
        <v>80.391493597272984</v>
      </c>
      <c r="BD37" s="148">
        <v>4020201698.6110001</v>
      </c>
      <c r="BE37" s="149">
        <v>3421920778.5098801</v>
      </c>
      <c r="BF37" s="153">
        <v>85.118136726626702</v>
      </c>
      <c r="BG37" s="148">
        <v>3853962503.1690001</v>
      </c>
      <c r="BH37" s="149">
        <v>3198489605</v>
      </c>
      <c r="BI37" s="153">
        <v>82.992234677166053</v>
      </c>
    </row>
    <row r="38" spans="1:61" ht="14.1" customHeight="1" x14ac:dyDescent="0.15">
      <c r="A38" s="131" t="s">
        <v>237</v>
      </c>
      <c r="B38" s="130">
        <v>11823177</v>
      </c>
      <c r="C38" s="129">
        <v>11770327</v>
      </c>
      <c r="D38" s="150">
        <v>99.552996626879562</v>
      </c>
      <c r="E38" s="130">
        <v>49781000</v>
      </c>
      <c r="F38" s="129">
        <v>49780999</v>
      </c>
      <c r="G38" s="150">
        <v>99.999997991201468</v>
      </c>
      <c r="H38" s="130">
        <v>42110000</v>
      </c>
      <c r="I38" s="129">
        <v>42089406</v>
      </c>
      <c r="J38" s="150">
        <v>99.951094751840415</v>
      </c>
      <c r="K38" s="130">
        <v>32730000</v>
      </c>
      <c r="L38" s="129">
        <v>32730000</v>
      </c>
      <c r="M38" s="150">
        <v>100</v>
      </c>
      <c r="N38" s="130">
        <v>38163180</v>
      </c>
      <c r="O38" s="129">
        <v>38163180</v>
      </c>
      <c r="P38" s="150">
        <v>100</v>
      </c>
      <c r="Q38" s="130">
        <v>49645505</v>
      </c>
      <c r="R38" s="129">
        <v>49209853</v>
      </c>
      <c r="S38" s="150">
        <v>99.122474431471701</v>
      </c>
      <c r="T38" s="130">
        <v>2982139</v>
      </c>
      <c r="U38" s="129">
        <v>2627829</v>
      </c>
      <c r="V38" s="150">
        <v>88.118930740652928</v>
      </c>
      <c r="W38" s="130">
        <v>2750683</v>
      </c>
      <c r="X38" s="129">
        <v>2733704</v>
      </c>
      <c r="Y38" s="150">
        <v>99.382735124330935</v>
      </c>
      <c r="Z38" s="130">
        <v>3122876</v>
      </c>
      <c r="AA38" s="129">
        <v>2714226</v>
      </c>
      <c r="AB38" s="150">
        <v>86.914305915444615</v>
      </c>
      <c r="AC38" s="130">
        <v>4276724</v>
      </c>
      <c r="AD38" s="129">
        <v>4122868</v>
      </c>
      <c r="AE38" s="150">
        <v>96.402480029106385</v>
      </c>
      <c r="AF38" s="130">
        <v>4482540</v>
      </c>
      <c r="AG38" s="129">
        <v>3750947</v>
      </c>
      <c r="AH38" s="150">
        <v>83.679052501483525</v>
      </c>
      <c r="AI38" s="130">
        <v>3761838.395</v>
      </c>
      <c r="AJ38" s="129">
        <v>3585292.3930000002</v>
      </c>
      <c r="AK38" s="150">
        <v>95.306922215620588</v>
      </c>
      <c r="AL38" s="130">
        <v>11883779</v>
      </c>
      <c r="AM38" s="129">
        <v>11308034</v>
      </c>
      <c r="AN38" s="150">
        <v>95.155202734752976</v>
      </c>
      <c r="AO38" s="130">
        <v>11883779</v>
      </c>
      <c r="AP38" s="129">
        <v>11308034</v>
      </c>
      <c r="AQ38" s="150">
        <v>95.155202734752976</v>
      </c>
      <c r="AR38" s="130">
        <v>3880485</v>
      </c>
      <c r="AS38" s="129">
        <v>3618707</v>
      </c>
      <c r="AT38" s="150">
        <v>93.253987581449223</v>
      </c>
      <c r="AU38" s="130">
        <v>2741843</v>
      </c>
      <c r="AV38" s="129">
        <v>2705420</v>
      </c>
      <c r="AW38" s="150">
        <v>98.671586958115398</v>
      </c>
      <c r="AX38" s="130">
        <v>2919823</v>
      </c>
      <c r="AY38" s="129">
        <v>2741950.415</v>
      </c>
      <c r="AZ38" s="150">
        <v>93.908103847390763</v>
      </c>
      <c r="BA38" s="130">
        <v>3513645</v>
      </c>
      <c r="BB38" s="129">
        <v>3360880.1940000001</v>
      </c>
      <c r="BC38" s="150">
        <v>95.652241304969635</v>
      </c>
      <c r="BD38" s="130">
        <v>3008735</v>
      </c>
      <c r="BE38" s="129">
        <v>2838009.0440000002</v>
      </c>
      <c r="BF38" s="150">
        <v>94.32565659654307</v>
      </c>
      <c r="BG38" s="130">
        <v>3207903</v>
      </c>
      <c r="BH38" s="129">
        <v>3207903</v>
      </c>
      <c r="BI38" s="150">
        <v>100</v>
      </c>
    </row>
    <row r="39" spans="1:61" ht="14.1" customHeight="1" x14ac:dyDescent="0.15">
      <c r="A39" s="131" t="s">
        <v>373</v>
      </c>
      <c r="B39" s="130">
        <v>6403078</v>
      </c>
      <c r="C39" s="129">
        <v>4155182</v>
      </c>
      <c r="D39" s="150">
        <v>0</v>
      </c>
      <c r="E39" s="130">
        <v>0</v>
      </c>
      <c r="F39" s="129">
        <v>0</v>
      </c>
      <c r="G39" s="150">
        <v>0</v>
      </c>
      <c r="H39" s="130">
        <v>0</v>
      </c>
      <c r="I39" s="129">
        <v>0</v>
      </c>
      <c r="J39" s="150">
        <v>0</v>
      </c>
      <c r="K39" s="130">
        <v>0</v>
      </c>
      <c r="L39" s="129">
        <v>0</v>
      </c>
      <c r="M39" s="150">
        <v>0</v>
      </c>
      <c r="N39" s="130">
        <v>0</v>
      </c>
      <c r="O39" s="129">
        <v>0</v>
      </c>
      <c r="P39" s="150">
        <v>0</v>
      </c>
      <c r="Q39" s="130">
        <v>0</v>
      </c>
      <c r="R39" s="129">
        <v>0</v>
      </c>
      <c r="S39" s="150">
        <v>0</v>
      </c>
      <c r="T39" s="130">
        <v>0</v>
      </c>
      <c r="U39" s="129">
        <v>0</v>
      </c>
      <c r="V39" s="150">
        <v>0</v>
      </c>
      <c r="W39" s="130">
        <v>138000</v>
      </c>
      <c r="X39" s="129">
        <v>138000</v>
      </c>
      <c r="Y39" s="150">
        <v>0</v>
      </c>
      <c r="Z39" s="130">
        <v>0</v>
      </c>
      <c r="AA39" s="129">
        <v>0</v>
      </c>
      <c r="AB39" s="150">
        <v>0</v>
      </c>
      <c r="AC39" s="130">
        <v>0</v>
      </c>
      <c r="AD39" s="129">
        <v>0</v>
      </c>
      <c r="AE39" s="150">
        <v>0</v>
      </c>
      <c r="AF39" s="130">
        <v>0</v>
      </c>
      <c r="AG39" s="129">
        <v>0</v>
      </c>
      <c r="AH39" s="150">
        <v>0</v>
      </c>
      <c r="AI39" s="130">
        <v>0</v>
      </c>
      <c r="AJ39" s="129">
        <v>0</v>
      </c>
      <c r="AK39" s="150">
        <v>0</v>
      </c>
      <c r="AL39" s="130">
        <v>0</v>
      </c>
      <c r="AM39" s="129">
        <v>0</v>
      </c>
      <c r="AN39" s="150">
        <v>0</v>
      </c>
      <c r="AO39" s="130">
        <v>0</v>
      </c>
      <c r="AP39" s="129">
        <v>0</v>
      </c>
      <c r="AQ39" s="150">
        <v>0</v>
      </c>
      <c r="AR39" s="130">
        <v>0</v>
      </c>
      <c r="AS39" s="129">
        <v>0</v>
      </c>
      <c r="AT39" s="150">
        <v>0</v>
      </c>
      <c r="AU39" s="130">
        <v>0</v>
      </c>
      <c r="AV39" s="129">
        <v>0</v>
      </c>
      <c r="AW39" s="150">
        <v>0</v>
      </c>
      <c r="AX39" s="130">
        <v>0</v>
      </c>
      <c r="AY39" s="129">
        <v>0</v>
      </c>
      <c r="AZ39" s="150">
        <v>0</v>
      </c>
      <c r="BA39" s="130">
        <v>0</v>
      </c>
      <c r="BB39" s="129">
        <v>0</v>
      </c>
      <c r="BC39" s="150">
        <v>0</v>
      </c>
      <c r="BD39" s="130">
        <v>0</v>
      </c>
      <c r="BE39" s="129">
        <v>0</v>
      </c>
      <c r="BF39" s="150">
        <v>0</v>
      </c>
      <c r="BG39" s="130">
        <v>0</v>
      </c>
      <c r="BH39" s="129">
        <v>0</v>
      </c>
      <c r="BI39" s="150">
        <v>0</v>
      </c>
    </row>
    <row r="40" spans="1:61" ht="14.1" customHeight="1" x14ac:dyDescent="0.15">
      <c r="A40" s="131" t="s">
        <v>238</v>
      </c>
      <c r="B40" s="130">
        <v>2270624</v>
      </c>
      <c r="C40" s="129">
        <v>2213637</v>
      </c>
      <c r="D40" s="150">
        <v>97.490249376382877</v>
      </c>
      <c r="E40" s="130">
        <v>19857799</v>
      </c>
      <c r="F40" s="129">
        <v>14642612</v>
      </c>
      <c r="G40" s="150">
        <v>73.737336146871058</v>
      </c>
      <c r="H40" s="130">
        <v>27191622.645</v>
      </c>
      <c r="I40" s="129">
        <v>20515759</v>
      </c>
      <c r="J40" s="150">
        <v>75.448822116441221</v>
      </c>
      <c r="K40" s="130">
        <v>145498626</v>
      </c>
      <c r="L40" s="129">
        <v>68759443</v>
      </c>
      <c r="M40" s="150">
        <v>47.257795410384148</v>
      </c>
      <c r="N40" s="130">
        <v>89518670</v>
      </c>
      <c r="O40" s="129">
        <v>52298632</v>
      </c>
      <c r="P40" s="150">
        <v>58.422038665230389</v>
      </c>
      <c r="Q40" s="130">
        <v>29892072</v>
      </c>
      <c r="R40" s="129">
        <v>22565873</v>
      </c>
      <c r="S40" s="150">
        <v>75.491163677111444</v>
      </c>
      <c r="T40" s="130">
        <v>69760584</v>
      </c>
      <c r="U40" s="129">
        <v>34854792</v>
      </c>
      <c r="V40" s="150">
        <v>49.963446406928014</v>
      </c>
      <c r="W40" s="130">
        <v>80958672</v>
      </c>
      <c r="X40" s="129">
        <v>51508901</v>
      </c>
      <c r="Y40" s="150">
        <v>63.623698027062503</v>
      </c>
      <c r="Z40" s="130">
        <v>79413889</v>
      </c>
      <c r="AA40" s="129">
        <v>44675284</v>
      </c>
      <c r="AB40" s="150">
        <v>56.256260161242068</v>
      </c>
      <c r="AC40" s="130">
        <v>96453536</v>
      </c>
      <c r="AD40" s="129">
        <v>67027027</v>
      </c>
      <c r="AE40" s="150">
        <v>69.491518693518913</v>
      </c>
      <c r="AF40" s="130">
        <v>231678492</v>
      </c>
      <c r="AG40" s="129">
        <v>173120453</v>
      </c>
      <c r="AH40" s="150">
        <v>74.724438814113142</v>
      </c>
      <c r="AI40" s="130">
        <v>256895236.296</v>
      </c>
      <c r="AJ40" s="129">
        <v>145428603.28600001</v>
      </c>
      <c r="AK40" s="150">
        <v>56.610081752716567</v>
      </c>
      <c r="AL40" s="130">
        <v>218313745</v>
      </c>
      <c r="AM40" s="129">
        <v>79065480</v>
      </c>
      <c r="AN40" s="150">
        <v>36.216446197650079</v>
      </c>
      <c r="AO40" s="130">
        <v>218313745</v>
      </c>
      <c r="AP40" s="129">
        <v>79065480</v>
      </c>
      <c r="AQ40" s="150">
        <v>36.216446197650079</v>
      </c>
      <c r="AR40" s="130">
        <v>317957410</v>
      </c>
      <c r="AS40" s="129">
        <v>138823521</v>
      </c>
      <c r="AT40" s="150">
        <v>43.661042842184429</v>
      </c>
      <c r="AU40" s="130">
        <v>208391845</v>
      </c>
      <c r="AV40" s="129">
        <v>79053999</v>
      </c>
      <c r="AW40" s="150">
        <v>37.935265173164524</v>
      </c>
      <c r="AX40" s="130">
        <v>187977632.77900001</v>
      </c>
      <c r="AY40" s="129">
        <v>63477474.291000001</v>
      </c>
      <c r="AZ40" s="150">
        <v>33.768631593328273</v>
      </c>
      <c r="BA40" s="130">
        <v>203198822.48199999</v>
      </c>
      <c r="BB40" s="129">
        <v>131260602.984</v>
      </c>
      <c r="BC40" s="150">
        <v>64.597127769097924</v>
      </c>
      <c r="BD40" s="130">
        <v>256204033.817</v>
      </c>
      <c r="BE40" s="129">
        <v>162639929.53999999</v>
      </c>
      <c r="BF40" s="150">
        <v>63.480627965510308</v>
      </c>
      <c r="BG40" s="130">
        <v>567037701.94299996</v>
      </c>
      <c r="BH40" s="129">
        <v>317554267.43599999</v>
      </c>
      <c r="BI40" s="150">
        <v>56.002319836560247</v>
      </c>
    </row>
    <row r="41" spans="1:61" ht="14.1" customHeight="1" thickBot="1" x14ac:dyDescent="0.2">
      <c r="A41" s="131" t="s">
        <v>375</v>
      </c>
      <c r="B41" s="130">
        <v>0</v>
      </c>
      <c r="C41" s="129">
        <v>0</v>
      </c>
      <c r="D41" s="150">
        <v>0</v>
      </c>
      <c r="E41" s="130">
        <v>0</v>
      </c>
      <c r="F41" s="129">
        <v>0</v>
      </c>
      <c r="G41" s="150">
        <v>0</v>
      </c>
      <c r="H41" s="130">
        <v>0</v>
      </c>
      <c r="I41" s="129">
        <v>0</v>
      </c>
      <c r="J41" s="150">
        <v>0</v>
      </c>
      <c r="K41" s="130">
        <v>0</v>
      </c>
      <c r="L41" s="129">
        <v>0</v>
      </c>
      <c r="M41" s="150">
        <v>0</v>
      </c>
      <c r="N41" s="130">
        <v>0</v>
      </c>
      <c r="O41" s="129">
        <v>0</v>
      </c>
      <c r="P41" s="150">
        <v>0</v>
      </c>
      <c r="Q41" s="130">
        <v>0</v>
      </c>
      <c r="R41" s="129">
        <v>0</v>
      </c>
      <c r="S41" s="150">
        <v>0</v>
      </c>
      <c r="T41" s="130">
        <v>0</v>
      </c>
      <c r="U41" s="129">
        <v>0</v>
      </c>
      <c r="V41" s="150">
        <v>0</v>
      </c>
      <c r="W41" s="130">
        <v>149180999</v>
      </c>
      <c r="X41" s="129">
        <v>148770081</v>
      </c>
      <c r="Y41" s="150">
        <v>99.724550711716304</v>
      </c>
      <c r="Z41" s="130">
        <v>461581725</v>
      </c>
      <c r="AA41" s="129">
        <v>404168928</v>
      </c>
      <c r="AB41" s="150">
        <v>87.561726582654458</v>
      </c>
      <c r="AC41" s="130">
        <v>908516605</v>
      </c>
      <c r="AD41" s="129">
        <v>688488733</v>
      </c>
      <c r="AE41" s="150">
        <v>75.781634502981916</v>
      </c>
      <c r="AF41" s="130">
        <v>909180441</v>
      </c>
      <c r="AG41" s="129">
        <v>871380416</v>
      </c>
      <c r="AH41" s="150">
        <v>95.842406710990829</v>
      </c>
      <c r="AI41" s="130">
        <v>659458433.90799999</v>
      </c>
      <c r="AJ41" s="129">
        <v>646382395.60099995</v>
      </c>
      <c r="AK41" s="150">
        <v>98.017155041977333</v>
      </c>
      <c r="AL41" s="130">
        <v>909423122</v>
      </c>
      <c r="AM41" s="129">
        <v>675436692</v>
      </c>
      <c r="AN41" s="150">
        <v>74.270894994904253</v>
      </c>
      <c r="AO41" s="130">
        <v>909423122</v>
      </c>
      <c r="AP41" s="129">
        <v>675436692</v>
      </c>
      <c r="AQ41" s="150">
        <v>74.270894994904253</v>
      </c>
      <c r="AR41" s="130">
        <v>731863240</v>
      </c>
      <c r="AS41" s="129">
        <v>711811061</v>
      </c>
      <c r="AT41" s="150">
        <v>97.260119390611834</v>
      </c>
      <c r="AU41" s="130">
        <v>557307409</v>
      </c>
      <c r="AV41" s="129">
        <v>543954695</v>
      </c>
      <c r="AW41" s="150">
        <v>97.604066663323323</v>
      </c>
      <c r="AX41" s="130">
        <v>0</v>
      </c>
      <c r="AY41" s="129">
        <v>0</v>
      </c>
      <c r="AZ41" s="150">
        <v>0</v>
      </c>
      <c r="BA41" s="130">
        <v>0</v>
      </c>
      <c r="BB41" s="129">
        <v>0</v>
      </c>
      <c r="BC41" s="150">
        <v>0</v>
      </c>
      <c r="BD41" s="130">
        <v>0</v>
      </c>
      <c r="BE41" s="129">
        <v>0</v>
      </c>
      <c r="BF41" s="150">
        <v>0</v>
      </c>
      <c r="BG41" s="130">
        <v>0</v>
      </c>
      <c r="BH41" s="129">
        <v>0</v>
      </c>
      <c r="BI41" s="150">
        <v>0</v>
      </c>
    </row>
    <row r="42" spans="1:61" ht="14.1" customHeight="1" thickBot="1" x14ac:dyDescent="0.2">
      <c r="A42" s="186" t="s">
        <v>249</v>
      </c>
      <c r="B42" s="187">
        <v>1147307813</v>
      </c>
      <c r="C42" s="188">
        <v>1075398256</v>
      </c>
      <c r="D42" s="189">
        <v>93.732322208111725</v>
      </c>
      <c r="E42" s="187">
        <v>1804968441</v>
      </c>
      <c r="F42" s="188">
        <v>1675321840</v>
      </c>
      <c r="G42" s="189">
        <v>92.817237240548522</v>
      </c>
      <c r="H42" s="187">
        <v>1620581249.0350001</v>
      </c>
      <c r="I42" s="188">
        <v>1566933316</v>
      </c>
      <c r="J42" s="189">
        <v>96.68958695733734</v>
      </c>
      <c r="K42" s="187">
        <v>1266058910</v>
      </c>
      <c r="L42" s="188">
        <v>1157784169</v>
      </c>
      <c r="M42" s="189">
        <v>91.447890762049923</v>
      </c>
      <c r="N42" s="187">
        <v>1319234662</v>
      </c>
      <c r="O42" s="188">
        <v>1217821864</v>
      </c>
      <c r="P42" s="189">
        <v>92.312755196542881</v>
      </c>
      <c r="Q42" s="187">
        <v>1422515857</v>
      </c>
      <c r="R42" s="188">
        <v>1375625032</v>
      </c>
      <c r="S42" s="189">
        <v>96.703669434034296</v>
      </c>
      <c r="T42" s="187">
        <v>1490639176</v>
      </c>
      <c r="U42" s="188">
        <v>1355405037</v>
      </c>
      <c r="V42" s="189">
        <v>90.927775066070055</v>
      </c>
      <c r="W42" s="187">
        <v>2012744271</v>
      </c>
      <c r="X42" s="188">
        <v>1917861720</v>
      </c>
      <c r="Y42" s="189">
        <v>95.285911262196308</v>
      </c>
      <c r="Z42" s="187">
        <v>2864148082</v>
      </c>
      <c r="AA42" s="188">
        <v>2606098989</v>
      </c>
      <c r="AB42" s="189">
        <v>90.990371809972643</v>
      </c>
      <c r="AC42" s="187">
        <v>3863976741</v>
      </c>
      <c r="AD42" s="188">
        <v>3519903106</v>
      </c>
      <c r="AE42" s="189">
        <v>91.095349220167577</v>
      </c>
      <c r="AF42" s="187">
        <v>3982493268</v>
      </c>
      <c r="AG42" s="188">
        <v>3679870018</v>
      </c>
      <c r="AH42" s="189">
        <v>92.401161040707123</v>
      </c>
      <c r="AI42" s="187">
        <v>4661639357.625</v>
      </c>
      <c r="AJ42" s="188">
        <v>4198479848.8109999</v>
      </c>
      <c r="AK42" s="189">
        <v>90.064450008205498</v>
      </c>
      <c r="AL42" s="187">
        <v>4946369776</v>
      </c>
      <c r="AM42" s="188">
        <v>4278446881</v>
      </c>
      <c r="AN42" s="189">
        <v>86.496705154539981</v>
      </c>
      <c r="AO42" s="187">
        <v>4946369776</v>
      </c>
      <c r="AP42" s="188">
        <v>4278446881</v>
      </c>
      <c r="AQ42" s="189">
        <v>86.496705154539981</v>
      </c>
      <c r="AR42" s="187">
        <v>4411861625</v>
      </c>
      <c r="AS42" s="188">
        <v>3728880121</v>
      </c>
      <c r="AT42" s="189">
        <v>84.519425991743333</v>
      </c>
      <c r="AU42" s="187">
        <v>4774644375</v>
      </c>
      <c r="AV42" s="188">
        <v>3973989358</v>
      </c>
      <c r="AW42" s="189">
        <v>83.231106777455025</v>
      </c>
      <c r="AX42" s="187">
        <v>4970742662.8710003</v>
      </c>
      <c r="AY42" s="188">
        <v>3954243007.4629998</v>
      </c>
      <c r="AZ42" s="189">
        <v>79.550346409989146</v>
      </c>
      <c r="BA42" s="187">
        <v>6018314280.6660004</v>
      </c>
      <c r="BB42" s="188">
        <v>4888113287.0979996</v>
      </c>
      <c r="BC42" s="189">
        <v>81.22063852333531</v>
      </c>
      <c r="BD42" s="187">
        <v>5394776461.6830006</v>
      </c>
      <c r="BE42" s="188">
        <v>4535613957.7878799</v>
      </c>
      <c r="BF42" s="189">
        <v>84.074177864506197</v>
      </c>
      <c r="BG42" s="187">
        <v>5897989887.9169998</v>
      </c>
      <c r="BH42" s="188">
        <v>4930023865.401</v>
      </c>
      <c r="BI42" s="189">
        <v>83.588204779749844</v>
      </c>
    </row>
    <row r="43" spans="1:61" ht="14.1" customHeight="1" x14ac:dyDescent="0.15">
      <c r="E43" s="87"/>
      <c r="L43" s="87"/>
      <c r="W43" s="87"/>
      <c r="AC43" s="87"/>
      <c r="AD43" s="87"/>
      <c r="AX43" s="87"/>
      <c r="AY43" s="87"/>
      <c r="BA43" s="412">
        <v>6018314280.6659994</v>
      </c>
      <c r="BB43" s="412">
        <v>4888113287.0980005</v>
      </c>
      <c r="BC43" s="413"/>
      <c r="BD43" s="412">
        <v>5394776461.6829996</v>
      </c>
      <c r="BE43" s="412">
        <v>4535613957.787879</v>
      </c>
      <c r="BF43" s="413"/>
      <c r="BG43" s="412">
        <v>5897989887.9169998</v>
      </c>
      <c r="BH43" s="412">
        <v>4930023865.4009991</v>
      </c>
    </row>
    <row r="44" spans="1:61" ht="14.1" customHeight="1" x14ac:dyDescent="0.15">
      <c r="A44" s="94" t="s">
        <v>512</v>
      </c>
      <c r="AU44" s="87"/>
      <c r="BA44" s="413"/>
      <c r="BB44" s="413"/>
      <c r="BC44" s="413"/>
      <c r="BD44" s="413"/>
      <c r="BE44" s="413"/>
      <c r="BF44" s="413"/>
      <c r="BG44" s="413"/>
      <c r="BH44" s="413"/>
    </row>
    <row r="45" spans="1:61" ht="14.1" customHeight="1" x14ac:dyDescent="0.15">
      <c r="A45" s="94" t="s">
        <v>511</v>
      </c>
      <c r="BA45" s="412">
        <v>0</v>
      </c>
      <c r="BB45" s="412">
        <v>0</v>
      </c>
      <c r="BC45" s="413"/>
      <c r="BD45" s="412">
        <v>0</v>
      </c>
      <c r="BE45" s="412">
        <v>0</v>
      </c>
      <c r="BF45" s="413"/>
      <c r="BG45" s="412">
        <v>0</v>
      </c>
      <c r="BH45" s="412">
        <v>0</v>
      </c>
    </row>
  </sheetData>
  <mergeCells count="24">
    <mergeCell ref="AU9:AW9"/>
    <mergeCell ref="Z9:AB9"/>
    <mergeCell ref="AL9:AN9"/>
    <mergeCell ref="E9:G9"/>
    <mergeCell ref="AR9:AT9"/>
    <mergeCell ref="AI9:AK9"/>
    <mergeCell ref="AF9:AH9"/>
    <mergeCell ref="AC9:AE9"/>
    <mergeCell ref="A1:A8"/>
    <mergeCell ref="AO2:BI2"/>
    <mergeCell ref="AO3:BI3"/>
    <mergeCell ref="A9:A10"/>
    <mergeCell ref="BD9:BF9"/>
    <mergeCell ref="BG9:BI9"/>
    <mergeCell ref="B9:D9"/>
    <mergeCell ref="W9:Y9"/>
    <mergeCell ref="T9:V9"/>
    <mergeCell ref="H9:J9"/>
    <mergeCell ref="K9:M9"/>
    <mergeCell ref="N9:P9"/>
    <mergeCell ref="Q9:S9"/>
    <mergeCell ref="BA9:BC9"/>
    <mergeCell ref="AX9:AZ9"/>
    <mergeCell ref="AO9:AQ9"/>
  </mergeCells>
  <phoneticPr fontId="0" type="noConversion"/>
  <printOptions horizontalCentered="1" verticalCentered="1"/>
  <pageMargins left="0.51" right="0.39370078740157483" top="0.98425196850393704" bottom="0.98425196850393704" header="1.2204724409448819" footer="1.0629921259842521"/>
  <pageSetup scale="78" orientation="landscape" r:id="rId1"/>
  <headerFooter alignWithMargins="0">
    <oddHeader>&amp;C&amp;"Arial,Negrita"&amp;12ESTABLECIMIENTOS PÚBLICOS
PRESUPUESTO Y EJECUCIÓN DE GASTOS POR CUENTAS
A DICIEMBRE 31 DE 1998 A 2008&amp;"Arial,Normal"&amp;10
MILES DE PESOS CORRIENTES</oddHeader>
    <oddFooter>&amp;LFUENTE: Ejecución Presupuestal
&amp;C&amp;P/&amp;N&amp;R&amp;8&amp;Z&amp;F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I49"/>
  <sheetViews>
    <sheetView showGridLines="0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51.5703125" style="94" customWidth="1"/>
    <col min="2" max="3" width="15.28515625" style="94" hidden="1" customWidth="1" outlineLevel="1"/>
    <col min="4" max="4" width="8.140625" style="94" hidden="1" customWidth="1" outlineLevel="1"/>
    <col min="5" max="6" width="15.28515625" style="94" hidden="1" customWidth="1" outlineLevel="1"/>
    <col min="7" max="7" width="8.140625" style="94" hidden="1" customWidth="1" outlineLevel="1"/>
    <col min="8" max="9" width="15.28515625" style="94" hidden="1" customWidth="1" outlineLevel="1"/>
    <col min="10" max="10" width="8.140625" style="94" hidden="1" customWidth="1" outlineLevel="1"/>
    <col min="11" max="12" width="15.28515625" style="94" hidden="1" customWidth="1" outlineLevel="1"/>
    <col min="13" max="13" width="8.140625" style="94" hidden="1" customWidth="1" outlineLevel="1"/>
    <col min="14" max="15" width="15.28515625" style="94" hidden="1" customWidth="1" outlineLevel="1"/>
    <col min="16" max="16" width="8.140625" style="94" hidden="1" customWidth="1" outlineLevel="1"/>
    <col min="17" max="18" width="15.28515625" style="94" hidden="1" customWidth="1" outlineLevel="1"/>
    <col min="19" max="19" width="8.140625" style="94" hidden="1" customWidth="1" outlineLevel="1"/>
    <col min="20" max="21" width="15.28515625" style="94" hidden="1" customWidth="1" outlineLevel="1"/>
    <col min="22" max="22" width="8.140625" style="94" hidden="1" customWidth="1" outlineLevel="1"/>
    <col min="23" max="24" width="15.28515625" style="94" hidden="1" customWidth="1" outlineLevel="1"/>
    <col min="25" max="25" width="8.140625" style="94" hidden="1" customWidth="1" outlineLevel="1"/>
    <col min="26" max="27" width="15.28515625" style="94" hidden="1" customWidth="1" outlineLevel="1"/>
    <col min="28" max="28" width="8.140625" style="94" hidden="1" customWidth="1" outlineLevel="1"/>
    <col min="29" max="30" width="15.28515625" style="94" hidden="1" customWidth="1" outlineLevel="1"/>
    <col min="31" max="31" width="8.140625" style="94" hidden="1" customWidth="1" outlineLevel="1"/>
    <col min="32" max="33" width="15.28515625" style="94" hidden="1" customWidth="1" outlineLevel="1"/>
    <col min="34" max="34" width="8.140625" style="94" hidden="1" customWidth="1" outlineLevel="1"/>
    <col min="35" max="36" width="15.28515625" style="94" hidden="1" customWidth="1" outlineLevel="1"/>
    <col min="37" max="37" width="8.140625" style="94" hidden="1" customWidth="1" outlineLevel="1"/>
    <col min="38" max="38" width="15.28515625" style="94" bestFit="1" customWidth="1" collapsed="1"/>
    <col min="39" max="39" width="15.28515625" style="94" bestFit="1" customWidth="1"/>
    <col min="40" max="40" width="8.140625" style="94" bestFit="1" customWidth="1"/>
    <col min="41" max="42" width="15.28515625" style="94" bestFit="1" customWidth="1"/>
    <col min="43" max="43" width="8.140625" style="94" bestFit="1" customWidth="1"/>
    <col min="44" max="45" width="15.28515625" style="94" bestFit="1" customWidth="1"/>
    <col min="46" max="46" width="8.140625" style="94" bestFit="1" customWidth="1"/>
    <col min="47" max="48" width="15.28515625" style="94" bestFit="1" customWidth="1"/>
    <col min="49" max="49" width="8.140625" style="94" bestFit="1" customWidth="1"/>
    <col min="50" max="51" width="15.28515625" style="94" bestFit="1" customWidth="1"/>
    <col min="52" max="52" width="8.140625" style="94" bestFit="1" customWidth="1"/>
    <col min="53" max="54" width="15.28515625" style="94" bestFit="1" customWidth="1"/>
    <col min="55" max="55" width="8.140625" style="94" bestFit="1" customWidth="1"/>
    <col min="56" max="57" width="15.28515625" style="94" bestFit="1" customWidth="1"/>
    <col min="58" max="58" width="8.140625" style="94" bestFit="1" customWidth="1"/>
    <col min="59" max="16384" width="11.42578125" style="94"/>
  </cols>
  <sheetData>
    <row r="1" spans="1:61" ht="14.1" customHeight="1" x14ac:dyDescent="0.2">
      <c r="A1" s="453"/>
    </row>
    <row r="2" spans="1:61" ht="46.5" customHeight="1" x14ac:dyDescent="0.2">
      <c r="A2" s="453"/>
      <c r="AL2" s="435" t="s">
        <v>584</v>
      </c>
      <c r="AM2" s="435"/>
      <c r="AN2" s="435"/>
      <c r="AO2" s="435"/>
      <c r="AP2" s="435"/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</row>
    <row r="3" spans="1:61" ht="27" customHeight="1" x14ac:dyDescent="0.2">
      <c r="A3" s="453"/>
      <c r="AL3" s="449" t="s">
        <v>590</v>
      </c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</row>
    <row r="4" spans="1:61" ht="27" customHeight="1" x14ac:dyDescent="0.2">
      <c r="A4" s="45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</row>
    <row r="5" spans="1:61" ht="42.75" customHeight="1" x14ac:dyDescent="0.2">
      <c r="A5" s="453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</row>
    <row r="6" spans="1:61" ht="14.1" customHeight="1" thickBot="1" x14ac:dyDescent="0.25">
      <c r="A6" s="454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</row>
    <row r="7" spans="1:61" ht="14.1" customHeight="1" thickBot="1" x14ac:dyDescent="0.25">
      <c r="A7" s="455" t="s">
        <v>504</v>
      </c>
      <c r="B7" s="427">
        <v>1998</v>
      </c>
      <c r="C7" s="428"/>
      <c r="D7" s="429"/>
      <c r="E7" s="427">
        <v>1999</v>
      </c>
      <c r="F7" s="428"/>
      <c r="G7" s="429"/>
      <c r="H7" s="427">
        <v>2000</v>
      </c>
      <c r="I7" s="428"/>
      <c r="J7" s="429"/>
      <c r="K7" s="427">
        <v>2001</v>
      </c>
      <c r="L7" s="428"/>
      <c r="M7" s="429"/>
      <c r="N7" s="427">
        <v>2002</v>
      </c>
      <c r="O7" s="428"/>
      <c r="P7" s="429"/>
      <c r="Q7" s="427">
        <v>2003</v>
      </c>
      <c r="R7" s="428"/>
      <c r="S7" s="429"/>
      <c r="T7" s="427">
        <v>2004</v>
      </c>
      <c r="U7" s="428"/>
      <c r="V7" s="429"/>
      <c r="W7" s="427">
        <v>2005</v>
      </c>
      <c r="X7" s="428"/>
      <c r="Y7" s="429"/>
      <c r="Z7" s="427">
        <v>2006</v>
      </c>
      <c r="AA7" s="428"/>
      <c r="AB7" s="429"/>
      <c r="AC7" s="427">
        <v>2007</v>
      </c>
      <c r="AD7" s="428"/>
      <c r="AE7" s="429"/>
      <c r="AF7" s="427">
        <v>2008</v>
      </c>
      <c r="AG7" s="428"/>
      <c r="AH7" s="429"/>
      <c r="AI7" s="427">
        <v>2009</v>
      </c>
      <c r="AJ7" s="428"/>
      <c r="AK7" s="429"/>
      <c r="AL7" s="427">
        <v>2010</v>
      </c>
      <c r="AM7" s="428"/>
      <c r="AN7" s="429"/>
      <c r="AO7" s="427">
        <v>2011</v>
      </c>
      <c r="AP7" s="428"/>
      <c r="AQ7" s="429"/>
      <c r="AR7" s="427">
        <v>2012</v>
      </c>
      <c r="AS7" s="428"/>
      <c r="AT7" s="429"/>
      <c r="AU7" s="427">
        <v>2013</v>
      </c>
      <c r="AV7" s="428"/>
      <c r="AW7" s="429"/>
      <c r="AX7" s="427">
        <v>2014</v>
      </c>
      <c r="AY7" s="428"/>
      <c r="AZ7" s="429"/>
      <c r="BA7" s="427">
        <v>2015</v>
      </c>
      <c r="BB7" s="428"/>
      <c r="BC7" s="429"/>
      <c r="BD7" s="427">
        <v>2016</v>
      </c>
      <c r="BE7" s="428"/>
      <c r="BF7" s="429"/>
    </row>
    <row r="8" spans="1:61" s="171" customFormat="1" ht="14.1" customHeight="1" x14ac:dyDescent="0.2">
      <c r="A8" s="456"/>
      <c r="B8" s="290" t="s">
        <v>488</v>
      </c>
      <c r="C8" s="217" t="s">
        <v>487</v>
      </c>
      <c r="D8" s="218" t="s">
        <v>489</v>
      </c>
      <c r="E8" s="290" t="s">
        <v>488</v>
      </c>
      <c r="F8" s="217" t="s">
        <v>487</v>
      </c>
      <c r="G8" s="218" t="s">
        <v>489</v>
      </c>
      <c r="H8" s="290" t="s">
        <v>488</v>
      </c>
      <c r="I8" s="217" t="s">
        <v>487</v>
      </c>
      <c r="J8" s="218" t="s">
        <v>489</v>
      </c>
      <c r="K8" s="290" t="s">
        <v>488</v>
      </c>
      <c r="L8" s="217" t="s">
        <v>487</v>
      </c>
      <c r="M8" s="218" t="s">
        <v>489</v>
      </c>
      <c r="N8" s="290" t="s">
        <v>488</v>
      </c>
      <c r="O8" s="217" t="s">
        <v>487</v>
      </c>
      <c r="P8" s="218" t="s">
        <v>489</v>
      </c>
      <c r="Q8" s="290" t="s">
        <v>488</v>
      </c>
      <c r="R8" s="217" t="s">
        <v>487</v>
      </c>
      <c r="S8" s="218" t="s">
        <v>489</v>
      </c>
      <c r="T8" s="290" t="s">
        <v>488</v>
      </c>
      <c r="U8" s="217" t="s">
        <v>487</v>
      </c>
      <c r="V8" s="218" t="s">
        <v>489</v>
      </c>
      <c r="W8" s="290" t="s">
        <v>488</v>
      </c>
      <c r="X8" s="217" t="s">
        <v>487</v>
      </c>
      <c r="Y8" s="218" t="s">
        <v>489</v>
      </c>
      <c r="Z8" s="290" t="s">
        <v>488</v>
      </c>
      <c r="AA8" s="217" t="s">
        <v>487</v>
      </c>
      <c r="AB8" s="218" t="s">
        <v>489</v>
      </c>
      <c r="AC8" s="290" t="s">
        <v>488</v>
      </c>
      <c r="AD8" s="217" t="s">
        <v>487</v>
      </c>
      <c r="AE8" s="218" t="s">
        <v>489</v>
      </c>
      <c r="AF8" s="290" t="s">
        <v>488</v>
      </c>
      <c r="AG8" s="217" t="s">
        <v>487</v>
      </c>
      <c r="AH8" s="218" t="s">
        <v>489</v>
      </c>
      <c r="AI8" s="290" t="s">
        <v>488</v>
      </c>
      <c r="AJ8" s="217" t="s">
        <v>487</v>
      </c>
      <c r="AK8" s="218" t="s">
        <v>489</v>
      </c>
      <c r="AL8" s="290" t="s">
        <v>488</v>
      </c>
      <c r="AM8" s="217" t="s">
        <v>487</v>
      </c>
      <c r="AN8" s="218" t="s">
        <v>489</v>
      </c>
      <c r="AO8" s="290" t="s">
        <v>488</v>
      </c>
      <c r="AP8" s="217" t="s">
        <v>487</v>
      </c>
      <c r="AQ8" s="218" t="s">
        <v>489</v>
      </c>
      <c r="AR8" s="290" t="s">
        <v>488</v>
      </c>
      <c r="AS8" s="217" t="s">
        <v>487</v>
      </c>
      <c r="AT8" s="218" t="s">
        <v>489</v>
      </c>
      <c r="AU8" s="290" t="s">
        <v>488</v>
      </c>
      <c r="AV8" s="217" t="s">
        <v>487</v>
      </c>
      <c r="AW8" s="218" t="s">
        <v>489</v>
      </c>
      <c r="AX8" s="290" t="s">
        <v>488</v>
      </c>
      <c r="AY8" s="217" t="s">
        <v>487</v>
      </c>
      <c r="AZ8" s="218" t="s">
        <v>489</v>
      </c>
      <c r="BA8" s="290" t="s">
        <v>488</v>
      </c>
      <c r="BB8" s="217" t="s">
        <v>487</v>
      </c>
      <c r="BC8" s="218" t="s">
        <v>489</v>
      </c>
      <c r="BD8" s="290" t="s">
        <v>488</v>
      </c>
      <c r="BE8" s="217" t="s">
        <v>487</v>
      </c>
      <c r="BF8" s="218" t="s">
        <v>489</v>
      </c>
    </row>
    <row r="9" spans="1:61" ht="14.1" customHeight="1" x14ac:dyDescent="0.2">
      <c r="A9" s="221" t="s">
        <v>505</v>
      </c>
      <c r="B9" s="195">
        <v>661172047</v>
      </c>
      <c r="C9" s="196">
        <v>615524220</v>
      </c>
      <c r="D9" s="197">
        <v>93.095923034386843</v>
      </c>
      <c r="E9" s="195">
        <v>896570992</v>
      </c>
      <c r="F9" s="196">
        <v>793041830</v>
      </c>
      <c r="G9" s="197">
        <v>88.452764708675744</v>
      </c>
      <c r="H9" s="195">
        <v>895273060.21299994</v>
      </c>
      <c r="I9" s="196">
        <v>837928883</v>
      </c>
      <c r="J9" s="197">
        <v>93.594783562530424</v>
      </c>
      <c r="K9" s="195">
        <v>1211441333</v>
      </c>
      <c r="L9" s="196">
        <v>1142688857</v>
      </c>
      <c r="M9" s="197">
        <v>94.324737473688288</v>
      </c>
      <c r="N9" s="195">
        <v>1430497430</v>
      </c>
      <c r="O9" s="196">
        <v>1354714202</v>
      </c>
      <c r="P9" s="197">
        <v>94.702316382350986</v>
      </c>
      <c r="Q9" s="195">
        <v>1675289180</v>
      </c>
      <c r="R9" s="196">
        <v>1554043858</v>
      </c>
      <c r="S9" s="197">
        <v>92.762722791536206</v>
      </c>
      <c r="T9" s="195">
        <v>664611139</v>
      </c>
      <c r="U9" s="196">
        <v>607322555</v>
      </c>
      <c r="V9" s="197">
        <v>91.380134843030376</v>
      </c>
      <c r="W9" s="195">
        <v>750867416</v>
      </c>
      <c r="X9" s="196">
        <v>697699248</v>
      </c>
      <c r="Y9" s="197">
        <v>92.919100380832077</v>
      </c>
      <c r="Z9" s="195">
        <v>805931709</v>
      </c>
      <c r="AA9" s="196">
        <v>730711688</v>
      </c>
      <c r="AB9" s="197">
        <v>90.666700396571684</v>
      </c>
      <c r="AC9" s="195">
        <v>1006028705</v>
      </c>
      <c r="AD9" s="196">
        <v>950033070</v>
      </c>
      <c r="AE9" s="197">
        <v>94.433992318340458</v>
      </c>
      <c r="AF9" s="195">
        <v>1013746277</v>
      </c>
      <c r="AG9" s="196">
        <v>979652898</v>
      </c>
      <c r="AH9" s="197">
        <v>96.636892309889106</v>
      </c>
      <c r="AI9" s="195">
        <v>1012152579.1110001</v>
      </c>
      <c r="AJ9" s="196">
        <v>947211991.68099999</v>
      </c>
      <c r="AK9" s="197">
        <v>93.583913258706602</v>
      </c>
      <c r="AL9" s="195">
        <v>1014174643</v>
      </c>
      <c r="AM9" s="196">
        <v>965688712</v>
      </c>
      <c r="AN9" s="197">
        <v>95.219173410155946</v>
      </c>
      <c r="AO9" s="195">
        <v>1060188004</v>
      </c>
      <c r="AP9" s="196">
        <v>1036154830</v>
      </c>
      <c r="AQ9" s="197">
        <v>97.733121492666868</v>
      </c>
      <c r="AR9" s="195">
        <v>1225998600</v>
      </c>
      <c r="AS9" s="196">
        <v>1101506038</v>
      </c>
      <c r="AT9" s="197">
        <v>89.845619562697706</v>
      </c>
      <c r="AU9" s="195">
        <v>1528283275.283</v>
      </c>
      <c r="AV9" s="196">
        <v>1467506874.132</v>
      </c>
      <c r="AW9" s="197">
        <v>96.023224088495923</v>
      </c>
      <c r="AX9" s="195">
        <v>1042434373.1949999</v>
      </c>
      <c r="AY9" s="196">
        <v>1008794632.8100001</v>
      </c>
      <c r="AZ9" s="197">
        <v>96.772963243537717</v>
      </c>
      <c r="BA9" s="195">
        <v>1098734861.2744799</v>
      </c>
      <c r="BB9" s="196">
        <v>1051290158.5956202</v>
      </c>
      <c r="BC9" s="197">
        <v>95.6818788270879</v>
      </c>
      <c r="BD9" s="195">
        <v>1289798881</v>
      </c>
      <c r="BE9" s="196">
        <v>1256622614.7680001</v>
      </c>
      <c r="BF9" s="197">
        <v>97.427795393474227</v>
      </c>
    </row>
    <row r="10" spans="1:61" ht="14.1" customHeight="1" x14ac:dyDescent="0.2">
      <c r="A10" s="180" t="s">
        <v>506</v>
      </c>
      <c r="B10" s="103">
        <v>349885831</v>
      </c>
      <c r="C10" s="182">
        <v>328387403</v>
      </c>
      <c r="D10" s="185">
        <v>93.855587710266548</v>
      </c>
      <c r="E10" s="103">
        <v>432389095</v>
      </c>
      <c r="F10" s="182">
        <v>395409605</v>
      </c>
      <c r="G10" s="185">
        <v>91.447635838272006</v>
      </c>
      <c r="H10" s="103">
        <v>460001231.19199991</v>
      </c>
      <c r="I10" s="182">
        <v>432954557</v>
      </c>
      <c r="J10" s="185">
        <v>94.120303956162473</v>
      </c>
      <c r="K10" s="103">
        <v>494122710</v>
      </c>
      <c r="L10" s="182">
        <v>465745287</v>
      </c>
      <c r="M10" s="185">
        <v>94.257008952290406</v>
      </c>
      <c r="N10" s="103">
        <v>583301221</v>
      </c>
      <c r="O10" s="182">
        <v>550512827</v>
      </c>
      <c r="P10" s="185">
        <v>94.378823012955763</v>
      </c>
      <c r="Q10" s="103">
        <v>583491361</v>
      </c>
      <c r="R10" s="182">
        <v>540916591</v>
      </c>
      <c r="S10" s="185">
        <v>92.703444670194528</v>
      </c>
      <c r="T10" s="103">
        <v>395551871</v>
      </c>
      <c r="U10" s="182">
        <v>368176865</v>
      </c>
      <c r="V10" s="185">
        <v>93.079287950075198</v>
      </c>
      <c r="W10" s="103">
        <v>286436041</v>
      </c>
      <c r="X10" s="182">
        <v>258706633</v>
      </c>
      <c r="Y10" s="185">
        <v>90.319162385015645</v>
      </c>
      <c r="Z10" s="103">
        <v>313952486</v>
      </c>
      <c r="AA10" s="182">
        <v>263943609</v>
      </c>
      <c r="AB10" s="185">
        <v>84.071195728642834</v>
      </c>
      <c r="AC10" s="103">
        <v>440697438</v>
      </c>
      <c r="AD10" s="182">
        <v>412220275</v>
      </c>
      <c r="AE10" s="185">
        <v>93.538160074350145</v>
      </c>
      <c r="AF10" s="103">
        <v>415842921</v>
      </c>
      <c r="AG10" s="182">
        <v>402519736</v>
      </c>
      <c r="AH10" s="185">
        <v>96.796101526037532</v>
      </c>
      <c r="AI10" s="103">
        <v>396319983.79800004</v>
      </c>
      <c r="AJ10" s="182">
        <v>380264491.20099998</v>
      </c>
      <c r="AK10" s="185">
        <v>95.948856163361327</v>
      </c>
      <c r="AL10" s="103">
        <v>408288576</v>
      </c>
      <c r="AM10" s="182">
        <v>377494413</v>
      </c>
      <c r="AN10" s="185">
        <v>92.457745621567426</v>
      </c>
      <c r="AO10" s="103">
        <v>450816029</v>
      </c>
      <c r="AP10" s="182">
        <v>434864819</v>
      </c>
      <c r="AQ10" s="185">
        <v>96.461703006571668</v>
      </c>
      <c r="AR10" s="103">
        <v>469697043</v>
      </c>
      <c r="AS10" s="182">
        <v>426499388</v>
      </c>
      <c r="AT10" s="185">
        <v>90.803081338538476</v>
      </c>
      <c r="AU10" s="103">
        <v>581584088.41100001</v>
      </c>
      <c r="AV10" s="182">
        <v>560401355.15999997</v>
      </c>
      <c r="AW10" s="185">
        <v>96.357752271236421</v>
      </c>
      <c r="AX10" s="103">
        <v>704084604.19499993</v>
      </c>
      <c r="AY10" s="182">
        <v>681548837.55200005</v>
      </c>
      <c r="AZ10" s="185">
        <v>96.799281434542138</v>
      </c>
      <c r="BA10" s="103">
        <v>761733758.87547994</v>
      </c>
      <c r="BB10" s="182">
        <v>721317810.37462008</v>
      </c>
      <c r="BC10" s="185">
        <v>94.694215921252535</v>
      </c>
      <c r="BD10" s="103">
        <v>910831980.98399997</v>
      </c>
      <c r="BE10" s="182">
        <v>885095534.98199999</v>
      </c>
      <c r="BF10" s="185">
        <v>97.174402465074166</v>
      </c>
    </row>
    <row r="11" spans="1:61" ht="14.1" customHeight="1" x14ac:dyDescent="0.2">
      <c r="A11" s="180" t="s">
        <v>234</v>
      </c>
      <c r="B11" s="103">
        <v>68812478</v>
      </c>
      <c r="C11" s="182">
        <v>60654290</v>
      </c>
      <c r="D11" s="185">
        <v>88.14431882543164</v>
      </c>
      <c r="E11" s="103">
        <v>95844867</v>
      </c>
      <c r="F11" s="182">
        <v>78278861</v>
      </c>
      <c r="G11" s="185">
        <v>81.672460351997785</v>
      </c>
      <c r="H11" s="103">
        <v>93700490.240999982</v>
      </c>
      <c r="I11" s="182">
        <v>84845133</v>
      </c>
      <c r="J11" s="185">
        <v>90.549294653396387</v>
      </c>
      <c r="K11" s="103">
        <v>71644370</v>
      </c>
      <c r="L11" s="182">
        <v>64586476</v>
      </c>
      <c r="M11" s="185">
        <v>90.148710917550119</v>
      </c>
      <c r="N11" s="103">
        <v>81907244</v>
      </c>
      <c r="O11" s="182">
        <v>73319927</v>
      </c>
      <c r="P11" s="185">
        <v>89.515802778079063</v>
      </c>
      <c r="Q11" s="103">
        <v>104665900</v>
      </c>
      <c r="R11" s="182">
        <v>99334963</v>
      </c>
      <c r="S11" s="185">
        <v>94.906710781639475</v>
      </c>
      <c r="T11" s="103">
        <v>90434594</v>
      </c>
      <c r="U11" s="182">
        <v>82474804</v>
      </c>
      <c r="V11" s="185">
        <v>91.198290777973739</v>
      </c>
      <c r="W11" s="103">
        <v>101234781</v>
      </c>
      <c r="X11" s="182">
        <v>90261193</v>
      </c>
      <c r="Y11" s="185">
        <v>89.160259061557113</v>
      </c>
      <c r="Z11" s="103">
        <v>114893199</v>
      </c>
      <c r="AA11" s="182">
        <v>101738219</v>
      </c>
      <c r="AB11" s="185">
        <v>88.550253527190932</v>
      </c>
      <c r="AC11" s="103">
        <v>126338352</v>
      </c>
      <c r="AD11" s="182">
        <v>114552212</v>
      </c>
      <c r="AE11" s="185">
        <v>90.670972184281766</v>
      </c>
      <c r="AF11" s="103">
        <v>122631434</v>
      </c>
      <c r="AG11" s="182">
        <v>117288466</v>
      </c>
      <c r="AH11" s="185">
        <v>95.643068154939783</v>
      </c>
      <c r="AI11" s="103">
        <v>137491844.07499999</v>
      </c>
      <c r="AJ11" s="182">
        <v>132118632.61999999</v>
      </c>
      <c r="AK11" s="185">
        <v>96.091978043389261</v>
      </c>
      <c r="AL11" s="103">
        <v>145800717</v>
      </c>
      <c r="AM11" s="182">
        <v>134348008</v>
      </c>
      <c r="AN11" s="185">
        <v>92.144957010053659</v>
      </c>
      <c r="AO11" s="103">
        <v>150352486</v>
      </c>
      <c r="AP11" s="182">
        <v>144930395</v>
      </c>
      <c r="AQ11" s="185">
        <v>96.393747024575305</v>
      </c>
      <c r="AR11" s="103">
        <v>185861974</v>
      </c>
      <c r="AS11" s="182">
        <v>161115006</v>
      </c>
      <c r="AT11" s="185">
        <v>86.685297983545567</v>
      </c>
      <c r="AU11" s="103">
        <v>217103376.755</v>
      </c>
      <c r="AV11" s="182">
        <v>211005395.07499999</v>
      </c>
      <c r="AW11" s="185">
        <v>97.191208275456006</v>
      </c>
      <c r="AX11" s="103">
        <v>314125667.597</v>
      </c>
      <c r="AY11" s="182">
        <v>301432947.75400001</v>
      </c>
      <c r="AZ11" s="185">
        <v>95.959349664070174</v>
      </c>
      <c r="BA11" s="103">
        <v>340097160.53487998</v>
      </c>
      <c r="BB11" s="182">
        <v>323028210.86840004</v>
      </c>
      <c r="BC11" s="185">
        <v>94.981154903017966</v>
      </c>
      <c r="BD11" s="103">
        <v>323163682.565</v>
      </c>
      <c r="BE11" s="182">
        <v>318288596.43900001</v>
      </c>
      <c r="BF11" s="185">
        <v>98.491449878493256</v>
      </c>
    </row>
    <row r="12" spans="1:61" ht="14.1" customHeight="1" x14ac:dyDescent="0.2">
      <c r="A12" s="180" t="s">
        <v>235</v>
      </c>
      <c r="B12" s="103">
        <v>83538608</v>
      </c>
      <c r="C12" s="182">
        <v>76984635</v>
      </c>
      <c r="D12" s="185">
        <v>92.154558045784057</v>
      </c>
      <c r="E12" s="103">
        <v>98692635</v>
      </c>
      <c r="F12" s="182">
        <v>88863846</v>
      </c>
      <c r="G12" s="185">
        <v>90.041010659002069</v>
      </c>
      <c r="H12" s="103">
        <v>103389654.39399996</v>
      </c>
      <c r="I12" s="182">
        <v>92055180</v>
      </c>
      <c r="J12" s="185">
        <v>89.037129043099171</v>
      </c>
      <c r="K12" s="103">
        <v>145617024</v>
      </c>
      <c r="L12" s="182">
        <v>134034936</v>
      </c>
      <c r="M12" s="185">
        <v>92.046199213630402</v>
      </c>
      <c r="N12" s="103">
        <v>202061855</v>
      </c>
      <c r="O12" s="182">
        <v>183906937</v>
      </c>
      <c r="P12" s="185">
        <v>91.015168102856421</v>
      </c>
      <c r="Q12" s="103">
        <v>176488356</v>
      </c>
      <c r="R12" s="182">
        <v>144605905</v>
      </c>
      <c r="S12" s="185">
        <v>81.935096613399239</v>
      </c>
      <c r="T12" s="103">
        <v>135790822</v>
      </c>
      <c r="U12" s="182">
        <v>124551382</v>
      </c>
      <c r="V12" s="185">
        <v>91.722975209620571</v>
      </c>
      <c r="W12" s="103">
        <v>153384343</v>
      </c>
      <c r="X12" s="182">
        <v>138253014</v>
      </c>
      <c r="Y12" s="185">
        <v>90.135023755325534</v>
      </c>
      <c r="Z12" s="103">
        <v>165203722</v>
      </c>
      <c r="AA12" s="182">
        <v>129350894</v>
      </c>
      <c r="AB12" s="185">
        <v>78.297808568743989</v>
      </c>
      <c r="AC12" s="103">
        <v>278242712</v>
      </c>
      <c r="AD12" s="182">
        <v>262966260</v>
      </c>
      <c r="AE12" s="185">
        <v>94.509666797669794</v>
      </c>
      <c r="AF12" s="103">
        <v>254173990</v>
      </c>
      <c r="AG12" s="182">
        <v>246747398</v>
      </c>
      <c r="AH12" s="185">
        <v>97.078146351638892</v>
      </c>
      <c r="AI12" s="103">
        <v>215241888.59400001</v>
      </c>
      <c r="AJ12" s="182">
        <v>205618723.632</v>
      </c>
      <c r="AK12" s="185">
        <v>95.529139320947081</v>
      </c>
      <c r="AL12" s="103">
        <v>215475938</v>
      </c>
      <c r="AM12" s="182">
        <v>199399019</v>
      </c>
      <c r="AN12" s="185">
        <v>92.538879677600022</v>
      </c>
      <c r="AO12" s="103">
        <v>253817409</v>
      </c>
      <c r="AP12" s="182">
        <v>244588654</v>
      </c>
      <c r="AQ12" s="185">
        <v>96.364018119813053</v>
      </c>
      <c r="AR12" s="103">
        <v>229234836</v>
      </c>
      <c r="AS12" s="182">
        <v>215808760</v>
      </c>
      <c r="AT12" s="185">
        <v>94.143090886936577</v>
      </c>
      <c r="AU12" s="103">
        <v>303592343.67900002</v>
      </c>
      <c r="AV12" s="182">
        <v>290876589.07200003</v>
      </c>
      <c r="AW12" s="185">
        <v>95.811569404910671</v>
      </c>
      <c r="AX12" s="103">
        <v>389958936.59799999</v>
      </c>
      <c r="AY12" s="182">
        <v>380115889.79799998</v>
      </c>
      <c r="AZ12" s="185">
        <v>97.47587607919165</v>
      </c>
      <c r="BA12" s="103">
        <v>420100327.01212001</v>
      </c>
      <c r="BB12" s="182">
        <v>396753328.17921996</v>
      </c>
      <c r="BC12" s="185">
        <v>94.44251829105896</v>
      </c>
      <c r="BD12" s="103">
        <v>587668298.41900003</v>
      </c>
      <c r="BE12" s="182">
        <v>566806938.54299998</v>
      </c>
      <c r="BF12" s="185">
        <v>96.450147143869557</v>
      </c>
    </row>
    <row r="13" spans="1:61" ht="14.1" customHeight="1" x14ac:dyDescent="0.2">
      <c r="A13" s="180" t="s">
        <v>236</v>
      </c>
      <c r="B13" s="103">
        <v>197534745</v>
      </c>
      <c r="C13" s="182">
        <v>190748478</v>
      </c>
      <c r="D13" s="185">
        <v>96.56451982662594</v>
      </c>
      <c r="E13" s="103">
        <v>237851593</v>
      </c>
      <c r="F13" s="182">
        <v>228266898</v>
      </c>
      <c r="G13" s="185">
        <v>95.970304474689812</v>
      </c>
      <c r="H13" s="103">
        <v>262911086.55699998</v>
      </c>
      <c r="I13" s="182">
        <v>256054244</v>
      </c>
      <c r="J13" s="185">
        <v>97.391953817241031</v>
      </c>
      <c r="K13" s="103">
        <v>276861316</v>
      </c>
      <c r="L13" s="182">
        <v>267123875</v>
      </c>
      <c r="M13" s="185">
        <v>96.482917461824101</v>
      </c>
      <c r="N13" s="103">
        <v>299332122</v>
      </c>
      <c r="O13" s="182">
        <v>293285963</v>
      </c>
      <c r="P13" s="185">
        <v>97.980116881675656</v>
      </c>
      <c r="Q13" s="103">
        <v>302337105</v>
      </c>
      <c r="R13" s="182">
        <v>296975723</v>
      </c>
      <c r="S13" s="185">
        <v>98.22668739253821</v>
      </c>
      <c r="T13" s="103">
        <v>169326455</v>
      </c>
      <c r="U13" s="182">
        <v>161150679</v>
      </c>
      <c r="V13" s="185">
        <v>95.171589696364933</v>
      </c>
      <c r="W13" s="103">
        <v>31816917</v>
      </c>
      <c r="X13" s="182">
        <v>30192426</v>
      </c>
      <c r="Y13" s="185">
        <v>94.894253896441313</v>
      </c>
      <c r="Z13" s="103">
        <v>33855565</v>
      </c>
      <c r="AA13" s="182">
        <v>32854496</v>
      </c>
      <c r="AB13" s="185">
        <v>97.043118317476015</v>
      </c>
      <c r="AC13" s="103">
        <v>36116374</v>
      </c>
      <c r="AD13" s="182">
        <v>34701803</v>
      </c>
      <c r="AE13" s="185">
        <v>96.08329728781743</v>
      </c>
      <c r="AF13" s="103">
        <v>39037497</v>
      </c>
      <c r="AG13" s="182">
        <v>38483872</v>
      </c>
      <c r="AH13" s="185">
        <v>98.581812250923775</v>
      </c>
      <c r="AI13" s="103">
        <v>43586251.129000001</v>
      </c>
      <c r="AJ13" s="182">
        <v>42527134.949000001</v>
      </c>
      <c r="AK13" s="185">
        <v>97.570068192225605</v>
      </c>
      <c r="AL13" s="103">
        <v>47011921</v>
      </c>
      <c r="AM13" s="182">
        <v>43747386</v>
      </c>
      <c r="AN13" s="185">
        <v>93.055942130082286</v>
      </c>
      <c r="AO13" s="103">
        <v>46646134</v>
      </c>
      <c r="AP13" s="182">
        <v>45345770</v>
      </c>
      <c r="AQ13" s="185">
        <v>97.212279156939346</v>
      </c>
      <c r="AR13" s="103">
        <v>54600233</v>
      </c>
      <c r="AS13" s="182">
        <v>49575622</v>
      </c>
      <c r="AT13" s="185">
        <v>90.797455021849444</v>
      </c>
      <c r="AU13" s="103">
        <v>60888367.976999998</v>
      </c>
      <c r="AV13" s="182">
        <v>58519371.012999997</v>
      </c>
      <c r="AW13" s="185">
        <v>96.109278269874352</v>
      </c>
      <c r="AX13" s="103">
        <v>61943996.164999999</v>
      </c>
      <c r="AY13" s="182">
        <v>57381395.799000002</v>
      </c>
      <c r="AZ13" s="185">
        <v>92.634313818167925</v>
      </c>
      <c r="BA13" s="103">
        <v>1536271.3284799999</v>
      </c>
      <c r="BB13" s="182">
        <v>1536271.327</v>
      </c>
      <c r="BC13" s="185">
        <v>99.999999903662868</v>
      </c>
      <c r="BD13" s="103">
        <v>62318838.013999999</v>
      </c>
      <c r="BE13" s="182">
        <v>60147906.342</v>
      </c>
      <c r="BF13" s="185">
        <v>96.51641182476429</v>
      </c>
    </row>
    <row r="14" spans="1:61" s="98" customFormat="1" ht="14.1" customHeight="1" x14ac:dyDescent="0.2">
      <c r="A14" s="224" t="s">
        <v>543</v>
      </c>
      <c r="B14" s="225">
        <v>300044716</v>
      </c>
      <c r="C14" s="226">
        <v>279751297</v>
      </c>
      <c r="D14" s="227">
        <v>93.236535116985692</v>
      </c>
      <c r="E14" s="225">
        <v>450946126</v>
      </c>
      <c r="F14" s="226">
        <v>386285645</v>
      </c>
      <c r="G14" s="227">
        <v>85.661151682673506</v>
      </c>
      <c r="H14" s="225">
        <v>435025953.31900001</v>
      </c>
      <c r="I14" s="226">
        <v>404774225</v>
      </c>
      <c r="J14" s="227">
        <v>93.045994592231438</v>
      </c>
      <c r="K14" s="225">
        <v>484810274</v>
      </c>
      <c r="L14" s="226">
        <v>458571546</v>
      </c>
      <c r="M14" s="227">
        <v>94.587835818017339</v>
      </c>
      <c r="N14" s="225">
        <v>553228822</v>
      </c>
      <c r="O14" s="226">
        <v>532733728</v>
      </c>
      <c r="P14" s="227">
        <v>96.295367633611832</v>
      </c>
      <c r="Q14" s="225">
        <v>754471533</v>
      </c>
      <c r="R14" s="226">
        <v>696267783</v>
      </c>
      <c r="S14" s="227">
        <v>92.285494222881439</v>
      </c>
      <c r="T14" s="225">
        <v>0</v>
      </c>
      <c r="U14" s="226">
        <v>0</v>
      </c>
      <c r="V14" s="227">
        <v>0</v>
      </c>
      <c r="W14" s="225">
        <v>0</v>
      </c>
      <c r="X14" s="226">
        <v>0</v>
      </c>
      <c r="Y14" s="227">
        <v>0</v>
      </c>
      <c r="Z14" s="225">
        <v>0</v>
      </c>
      <c r="AA14" s="226">
        <v>0</v>
      </c>
      <c r="AB14" s="227">
        <v>0</v>
      </c>
      <c r="AC14" s="225">
        <v>0</v>
      </c>
      <c r="AD14" s="226">
        <v>0</v>
      </c>
      <c r="AE14" s="227">
        <v>0</v>
      </c>
      <c r="AF14" s="225">
        <v>0</v>
      </c>
      <c r="AG14" s="226">
        <v>0</v>
      </c>
      <c r="AH14" s="227">
        <v>0</v>
      </c>
      <c r="AI14" s="225">
        <v>0</v>
      </c>
      <c r="AJ14" s="226">
        <v>0</v>
      </c>
      <c r="AK14" s="227">
        <v>0</v>
      </c>
      <c r="AL14" s="225">
        <v>0</v>
      </c>
      <c r="AM14" s="226">
        <v>0</v>
      </c>
      <c r="AN14" s="227">
        <v>0</v>
      </c>
      <c r="AO14" s="225">
        <v>0</v>
      </c>
      <c r="AP14" s="226">
        <v>0</v>
      </c>
      <c r="AQ14" s="227">
        <v>0</v>
      </c>
      <c r="AR14" s="225">
        <v>0</v>
      </c>
      <c r="AS14" s="226">
        <v>0</v>
      </c>
      <c r="AT14" s="227">
        <v>0</v>
      </c>
      <c r="AU14" s="225">
        <v>0</v>
      </c>
      <c r="AV14" s="226">
        <v>0</v>
      </c>
      <c r="AW14" s="227">
        <v>0</v>
      </c>
      <c r="AX14" s="225">
        <v>588309149.56099999</v>
      </c>
      <c r="AY14" s="226">
        <v>560201182.80700004</v>
      </c>
      <c r="AZ14" s="227">
        <v>95.222245519218205</v>
      </c>
      <c r="BA14" s="225">
        <v>637294721.17700005</v>
      </c>
      <c r="BB14" s="226">
        <v>603060955.16199994</v>
      </c>
      <c r="BC14" s="227">
        <v>94.62826775784761</v>
      </c>
      <c r="BD14" s="225">
        <v>610693406.76300001</v>
      </c>
      <c r="BE14" s="226">
        <v>583091052.875</v>
      </c>
      <c r="BF14" s="227">
        <v>95.480161799304966</v>
      </c>
    </row>
    <row r="15" spans="1:61" ht="14.1" customHeight="1" x14ac:dyDescent="0.2">
      <c r="A15" s="180" t="s">
        <v>234</v>
      </c>
      <c r="B15" s="103">
        <v>90356604</v>
      </c>
      <c r="C15" s="182">
        <v>88552858</v>
      </c>
      <c r="D15" s="185">
        <v>98.00374746266472</v>
      </c>
      <c r="E15" s="103">
        <v>113451937</v>
      </c>
      <c r="F15" s="182">
        <v>108216612</v>
      </c>
      <c r="G15" s="185">
        <v>95.385424754801676</v>
      </c>
      <c r="H15" s="103">
        <v>117006932.44800001</v>
      </c>
      <c r="I15" s="182">
        <v>109175146</v>
      </c>
      <c r="J15" s="185">
        <v>93.306562026587102</v>
      </c>
      <c r="K15" s="103">
        <v>128745806</v>
      </c>
      <c r="L15" s="182">
        <v>124928689</v>
      </c>
      <c r="M15" s="185">
        <v>97.035152352846353</v>
      </c>
      <c r="N15" s="103">
        <v>144780393</v>
      </c>
      <c r="O15" s="182">
        <v>138785415</v>
      </c>
      <c r="P15" s="185">
        <v>95.859261136278306</v>
      </c>
      <c r="Q15" s="103">
        <v>144808204</v>
      </c>
      <c r="R15" s="182">
        <v>142245642</v>
      </c>
      <c r="S15" s="185">
        <v>98.230375124326514</v>
      </c>
      <c r="T15" s="103">
        <v>0</v>
      </c>
      <c r="U15" s="182">
        <v>0</v>
      </c>
      <c r="V15" s="185">
        <v>0</v>
      </c>
      <c r="W15" s="103">
        <v>0</v>
      </c>
      <c r="X15" s="182">
        <v>0</v>
      </c>
      <c r="Y15" s="185">
        <v>0</v>
      </c>
      <c r="Z15" s="103">
        <v>0</v>
      </c>
      <c r="AA15" s="182">
        <v>0</v>
      </c>
      <c r="AB15" s="185">
        <v>0</v>
      </c>
      <c r="AC15" s="103">
        <v>0</v>
      </c>
      <c r="AD15" s="182">
        <v>0</v>
      </c>
      <c r="AE15" s="185">
        <v>0</v>
      </c>
      <c r="AF15" s="103">
        <v>0</v>
      </c>
      <c r="AG15" s="182">
        <v>0</v>
      </c>
      <c r="AH15" s="185">
        <v>0</v>
      </c>
      <c r="AI15" s="103">
        <v>0</v>
      </c>
      <c r="AJ15" s="182">
        <v>0</v>
      </c>
      <c r="AK15" s="185">
        <v>0</v>
      </c>
      <c r="AL15" s="103">
        <v>0</v>
      </c>
      <c r="AM15" s="182">
        <v>0</v>
      </c>
      <c r="AN15" s="185">
        <v>0</v>
      </c>
      <c r="AO15" s="103">
        <v>0</v>
      </c>
      <c r="AP15" s="182">
        <v>0</v>
      </c>
      <c r="AQ15" s="185">
        <v>0</v>
      </c>
      <c r="AR15" s="103">
        <v>0</v>
      </c>
      <c r="AS15" s="182">
        <v>0</v>
      </c>
      <c r="AT15" s="185">
        <v>0</v>
      </c>
      <c r="AU15" s="103">
        <v>0</v>
      </c>
      <c r="AV15" s="182">
        <v>0</v>
      </c>
      <c r="AW15" s="185">
        <v>0</v>
      </c>
      <c r="AX15" s="103">
        <v>0</v>
      </c>
      <c r="AY15" s="182">
        <v>0</v>
      </c>
      <c r="AZ15" s="185">
        <v>0</v>
      </c>
      <c r="BA15" s="103">
        <v>0</v>
      </c>
      <c r="BB15" s="182">
        <v>0</v>
      </c>
      <c r="BC15" s="185">
        <v>0</v>
      </c>
      <c r="BD15" s="103">
        <v>0</v>
      </c>
      <c r="BE15" s="182">
        <v>0</v>
      </c>
      <c r="BF15" s="185">
        <v>0</v>
      </c>
    </row>
    <row r="16" spans="1:61" ht="14.1" customHeight="1" x14ac:dyDescent="0.2">
      <c r="A16" s="180" t="s">
        <v>235</v>
      </c>
      <c r="B16" s="103">
        <v>192200164</v>
      </c>
      <c r="C16" s="182">
        <v>174694454</v>
      </c>
      <c r="D16" s="185">
        <v>90.891938052664727</v>
      </c>
      <c r="E16" s="103">
        <v>293266647</v>
      </c>
      <c r="F16" s="182">
        <v>238420829</v>
      </c>
      <c r="G16" s="185">
        <v>81.298310407592993</v>
      </c>
      <c r="H16" s="103">
        <v>271221103.68800002</v>
      </c>
      <c r="I16" s="182">
        <v>251654714</v>
      </c>
      <c r="J16" s="185">
        <v>92.78581591847356</v>
      </c>
      <c r="K16" s="103">
        <v>313623965</v>
      </c>
      <c r="L16" s="182">
        <v>292779978</v>
      </c>
      <c r="M16" s="185">
        <v>93.353828365762809</v>
      </c>
      <c r="N16" s="103">
        <v>362521492</v>
      </c>
      <c r="O16" s="182">
        <v>348973744</v>
      </c>
      <c r="P16" s="185">
        <v>96.262911772414299</v>
      </c>
      <c r="Q16" s="103">
        <v>540335022</v>
      </c>
      <c r="R16" s="182">
        <v>488124000</v>
      </c>
      <c r="S16" s="185">
        <v>90.337287076683324</v>
      </c>
      <c r="T16" s="103">
        <v>0</v>
      </c>
      <c r="U16" s="182">
        <v>0</v>
      </c>
      <c r="V16" s="185">
        <v>0</v>
      </c>
      <c r="W16" s="103">
        <v>0</v>
      </c>
      <c r="X16" s="182">
        <v>0</v>
      </c>
      <c r="Y16" s="185">
        <v>0</v>
      </c>
      <c r="Z16" s="103">
        <v>0</v>
      </c>
      <c r="AA16" s="182">
        <v>0</v>
      </c>
      <c r="AB16" s="185">
        <v>0</v>
      </c>
      <c r="AC16" s="103">
        <v>0</v>
      </c>
      <c r="AD16" s="182">
        <v>0</v>
      </c>
      <c r="AE16" s="185">
        <v>0</v>
      </c>
      <c r="AF16" s="103">
        <v>0</v>
      </c>
      <c r="AG16" s="182">
        <v>0</v>
      </c>
      <c r="AH16" s="185">
        <v>0</v>
      </c>
      <c r="AI16" s="103">
        <v>0</v>
      </c>
      <c r="AJ16" s="182">
        <v>0</v>
      </c>
      <c r="AK16" s="185">
        <v>0</v>
      </c>
      <c r="AL16" s="103">
        <v>0</v>
      </c>
      <c r="AM16" s="182">
        <v>0</v>
      </c>
      <c r="AN16" s="185">
        <v>0</v>
      </c>
      <c r="AO16" s="103">
        <v>0</v>
      </c>
      <c r="AP16" s="182">
        <v>0</v>
      </c>
      <c r="AQ16" s="185">
        <v>0</v>
      </c>
      <c r="AR16" s="103">
        <v>0</v>
      </c>
      <c r="AS16" s="182">
        <v>0</v>
      </c>
      <c r="AT16" s="185">
        <v>0</v>
      </c>
      <c r="AU16" s="103">
        <v>0</v>
      </c>
      <c r="AV16" s="182">
        <v>0</v>
      </c>
      <c r="AW16" s="185">
        <v>0</v>
      </c>
      <c r="AX16" s="103">
        <v>0</v>
      </c>
      <c r="AY16" s="182">
        <v>0</v>
      </c>
      <c r="AZ16" s="185">
        <v>0</v>
      </c>
      <c r="BA16" s="103">
        <v>0</v>
      </c>
      <c r="BB16" s="182">
        <v>0</v>
      </c>
      <c r="BC16" s="185">
        <v>0</v>
      </c>
      <c r="BD16" s="103">
        <v>0</v>
      </c>
      <c r="BE16" s="182">
        <v>0</v>
      </c>
      <c r="BF16" s="185">
        <v>0</v>
      </c>
    </row>
    <row r="17" spans="1:58" ht="14.1" customHeight="1" x14ac:dyDescent="0.2">
      <c r="A17" s="180" t="s">
        <v>236</v>
      </c>
      <c r="B17" s="103">
        <v>17487948</v>
      </c>
      <c r="C17" s="182">
        <v>16503985</v>
      </c>
      <c r="D17" s="185">
        <v>94.373479381343088</v>
      </c>
      <c r="E17" s="103">
        <v>44227542</v>
      </c>
      <c r="F17" s="182">
        <v>39648204</v>
      </c>
      <c r="G17" s="185">
        <v>89.645958620083391</v>
      </c>
      <c r="H17" s="103">
        <v>46797917.182999998</v>
      </c>
      <c r="I17" s="182">
        <v>43944365</v>
      </c>
      <c r="J17" s="185">
        <v>93.902394903941172</v>
      </c>
      <c r="K17" s="103">
        <v>42440503</v>
      </c>
      <c r="L17" s="182">
        <v>40862879</v>
      </c>
      <c r="M17" s="185">
        <v>96.282739627284812</v>
      </c>
      <c r="N17" s="103">
        <v>45926937</v>
      </c>
      <c r="O17" s="182">
        <v>44974569</v>
      </c>
      <c r="P17" s="185">
        <v>97.926341136139783</v>
      </c>
      <c r="Q17" s="103">
        <v>69328307</v>
      </c>
      <c r="R17" s="182">
        <v>65898141</v>
      </c>
      <c r="S17" s="185">
        <v>95.052286506866523</v>
      </c>
      <c r="T17" s="103">
        <v>0</v>
      </c>
      <c r="U17" s="182">
        <v>0</v>
      </c>
      <c r="V17" s="185">
        <v>0</v>
      </c>
      <c r="W17" s="103">
        <v>0</v>
      </c>
      <c r="X17" s="182">
        <v>0</v>
      </c>
      <c r="Y17" s="185">
        <v>0</v>
      </c>
      <c r="Z17" s="103">
        <v>0</v>
      </c>
      <c r="AA17" s="182">
        <v>0</v>
      </c>
      <c r="AB17" s="185">
        <v>0</v>
      </c>
      <c r="AC17" s="103">
        <v>0</v>
      </c>
      <c r="AD17" s="182">
        <v>0</v>
      </c>
      <c r="AE17" s="185">
        <v>0</v>
      </c>
      <c r="AF17" s="103">
        <v>0</v>
      </c>
      <c r="AG17" s="182">
        <v>0</v>
      </c>
      <c r="AH17" s="185">
        <v>0</v>
      </c>
      <c r="AI17" s="103">
        <v>0</v>
      </c>
      <c r="AJ17" s="182">
        <v>0</v>
      </c>
      <c r="AK17" s="185">
        <v>0</v>
      </c>
      <c r="AL17" s="103">
        <v>0</v>
      </c>
      <c r="AM17" s="182">
        <v>0</v>
      </c>
      <c r="AN17" s="185">
        <v>0</v>
      </c>
      <c r="AO17" s="103">
        <v>0</v>
      </c>
      <c r="AP17" s="182">
        <v>0</v>
      </c>
      <c r="AQ17" s="185">
        <v>0</v>
      </c>
      <c r="AR17" s="103">
        <v>0</v>
      </c>
      <c r="AS17" s="182">
        <v>0</v>
      </c>
      <c r="AT17" s="185">
        <v>0</v>
      </c>
      <c r="AU17" s="103">
        <v>0</v>
      </c>
      <c r="AV17" s="182">
        <v>0</v>
      </c>
      <c r="AW17" s="185">
        <v>0</v>
      </c>
      <c r="AX17" s="103">
        <v>0</v>
      </c>
      <c r="AY17" s="182">
        <v>0</v>
      </c>
      <c r="AZ17" s="185">
        <v>0</v>
      </c>
      <c r="BA17" s="103">
        <v>0</v>
      </c>
      <c r="BB17" s="182">
        <v>0</v>
      </c>
      <c r="BC17" s="185">
        <v>0</v>
      </c>
      <c r="BD17" s="103">
        <v>0</v>
      </c>
      <c r="BE17" s="182">
        <v>0</v>
      </c>
      <c r="BF17" s="185">
        <v>0</v>
      </c>
    </row>
    <row r="18" spans="1:58" ht="14.1" customHeight="1" x14ac:dyDescent="0.2">
      <c r="A18" s="180" t="s">
        <v>237</v>
      </c>
      <c r="B18" s="103">
        <v>11082103</v>
      </c>
      <c r="C18" s="182">
        <v>7229371</v>
      </c>
      <c r="D18" s="185">
        <v>65.234649055328219</v>
      </c>
      <c r="E18" s="103">
        <v>13128749</v>
      </c>
      <c r="F18" s="182">
        <v>11240949</v>
      </c>
      <c r="G18" s="185">
        <v>85.620869132314127</v>
      </c>
      <c r="H18" s="103">
        <v>0</v>
      </c>
      <c r="I18" s="182">
        <v>0</v>
      </c>
      <c r="J18" s="185">
        <v>0</v>
      </c>
      <c r="K18" s="103">
        <v>0</v>
      </c>
      <c r="L18" s="182">
        <v>0</v>
      </c>
      <c r="M18" s="185">
        <v>0</v>
      </c>
      <c r="N18" s="103">
        <v>0</v>
      </c>
      <c r="O18" s="182">
        <v>0</v>
      </c>
      <c r="P18" s="185">
        <v>0</v>
      </c>
      <c r="Q18" s="103">
        <v>0</v>
      </c>
      <c r="R18" s="182">
        <v>0</v>
      </c>
      <c r="S18" s="185">
        <v>0</v>
      </c>
      <c r="T18" s="103">
        <v>0</v>
      </c>
      <c r="U18" s="182">
        <v>0</v>
      </c>
      <c r="V18" s="185">
        <v>0</v>
      </c>
      <c r="W18" s="103">
        <v>144463250</v>
      </c>
      <c r="X18" s="182">
        <v>142531437</v>
      </c>
      <c r="Y18" s="185">
        <v>98.662765097697857</v>
      </c>
      <c r="Z18" s="103">
        <v>152876538</v>
      </c>
      <c r="AA18" s="182">
        <v>149178073</v>
      </c>
      <c r="AB18" s="185">
        <v>97.580750422278655</v>
      </c>
      <c r="AC18" s="103">
        <v>165638066</v>
      </c>
      <c r="AD18" s="182">
        <v>160139337</v>
      </c>
      <c r="AE18" s="185">
        <v>96.680274569252703</v>
      </c>
      <c r="AF18" s="103">
        <v>173932885</v>
      </c>
      <c r="AG18" s="182">
        <v>168550038</v>
      </c>
      <c r="AH18" s="185">
        <v>96.905216055031801</v>
      </c>
      <c r="AI18" s="103">
        <v>186364181.61000001</v>
      </c>
      <c r="AJ18" s="182">
        <v>181892877.41800001</v>
      </c>
      <c r="AK18" s="185">
        <v>97.600770623747323</v>
      </c>
      <c r="AL18" s="103">
        <v>208507852</v>
      </c>
      <c r="AM18" s="182">
        <v>204786187</v>
      </c>
      <c r="AN18" s="185">
        <v>98.215095995521551</v>
      </c>
      <c r="AO18" s="103">
        <v>215067539</v>
      </c>
      <c r="AP18" s="182">
        <v>214166648</v>
      </c>
      <c r="AQ18" s="185">
        <v>99.581112517403199</v>
      </c>
      <c r="AR18" s="103">
        <v>220826693</v>
      </c>
      <c r="AS18" s="182">
        <v>217863072</v>
      </c>
      <c r="AT18" s="185">
        <v>98.657942588489519</v>
      </c>
      <c r="AU18" s="103">
        <v>228958072.27200001</v>
      </c>
      <c r="AV18" s="182">
        <v>222585897.963</v>
      </c>
      <c r="AW18" s="185">
        <v>97.216881568853381</v>
      </c>
      <c r="AX18" s="103">
        <v>225629723.042</v>
      </c>
      <c r="AY18" s="182">
        <v>215244314.41600001</v>
      </c>
      <c r="AZ18" s="185">
        <v>95.39714516067248</v>
      </c>
      <c r="BA18" s="103">
        <v>240406254.00600001</v>
      </c>
      <c r="BB18" s="182">
        <v>233735287.99200001</v>
      </c>
      <c r="BC18" s="185">
        <v>97.225127922906069</v>
      </c>
      <c r="BD18" s="103">
        <v>263959027.82699999</v>
      </c>
      <c r="BE18" s="182">
        <v>259451790.44800001</v>
      </c>
      <c r="BF18" s="185">
        <v>98.29244810601665</v>
      </c>
    </row>
    <row r="19" spans="1:58" ht="14.1" customHeight="1" x14ac:dyDescent="0.2">
      <c r="A19" s="180" t="s">
        <v>254</v>
      </c>
      <c r="B19" s="103">
        <v>159397</v>
      </c>
      <c r="C19" s="182">
        <v>156149</v>
      </c>
      <c r="D19" s="185">
        <v>97.96232049536691</v>
      </c>
      <c r="E19" s="103">
        <v>107022</v>
      </c>
      <c r="F19" s="182">
        <v>105631</v>
      </c>
      <c r="G19" s="185">
        <v>98.700267234774159</v>
      </c>
      <c r="H19" s="103">
        <v>245875.70199999999</v>
      </c>
      <c r="I19" s="182">
        <v>200101</v>
      </c>
      <c r="J19" s="185">
        <v>81.382990825177188</v>
      </c>
      <c r="K19" s="103">
        <v>85236181</v>
      </c>
      <c r="L19" s="182">
        <v>82475799</v>
      </c>
      <c r="M19" s="185">
        <v>96.761490287792213</v>
      </c>
      <c r="N19" s="103">
        <v>120378526</v>
      </c>
      <c r="O19" s="182">
        <v>112448754</v>
      </c>
      <c r="P19" s="185">
        <v>93.412635738703102</v>
      </c>
      <c r="Q19" s="103">
        <v>145585466</v>
      </c>
      <c r="R19" s="182">
        <v>141464930</v>
      </c>
      <c r="S19" s="185">
        <v>97.169679011777177</v>
      </c>
      <c r="T19" s="103">
        <v>49256330</v>
      </c>
      <c r="U19" s="182">
        <v>45292162</v>
      </c>
      <c r="V19" s="185">
        <v>91.951962316315488</v>
      </c>
      <c r="W19" s="103">
        <v>59462312</v>
      </c>
      <c r="X19" s="182">
        <v>48044758</v>
      </c>
      <c r="Y19" s="185">
        <v>80.79867126592724</v>
      </c>
      <c r="Z19" s="103">
        <v>55937637</v>
      </c>
      <c r="AA19" s="182">
        <v>47584448</v>
      </c>
      <c r="AB19" s="185">
        <v>85.066961266168605</v>
      </c>
      <c r="AC19" s="103">
        <v>51140063</v>
      </c>
      <c r="AD19" s="182">
        <v>50562562</v>
      </c>
      <c r="AE19" s="185">
        <v>98.870746404829418</v>
      </c>
      <c r="AF19" s="103">
        <v>76777532</v>
      </c>
      <c r="AG19" s="182">
        <v>76536980</v>
      </c>
      <c r="AH19" s="185">
        <v>99.686689590386933</v>
      </c>
      <c r="AI19" s="103">
        <v>76180269.236000001</v>
      </c>
      <c r="AJ19" s="182">
        <v>75726021.533999994</v>
      </c>
      <c r="AK19" s="185">
        <v>99.403720009714348</v>
      </c>
      <c r="AL19" s="103">
        <v>73626172</v>
      </c>
      <c r="AM19" s="182">
        <v>71462957</v>
      </c>
      <c r="AN19" s="185">
        <v>97.06189396890008</v>
      </c>
      <c r="AO19" s="103">
        <v>55837532</v>
      </c>
      <c r="AP19" s="182">
        <v>54974756</v>
      </c>
      <c r="AQ19" s="185">
        <v>98.454845747838576</v>
      </c>
      <c r="AR19" s="103">
        <v>70023173</v>
      </c>
      <c r="AS19" s="182">
        <v>69544884</v>
      </c>
      <c r="AT19" s="185">
        <v>99.31695611679865</v>
      </c>
      <c r="AU19" s="103">
        <v>103232137.01199999</v>
      </c>
      <c r="AV19" s="182">
        <v>99839088.123999998</v>
      </c>
      <c r="AW19" s="185">
        <v>96.713185461223588</v>
      </c>
      <c r="AX19" s="103">
        <v>112720045.958</v>
      </c>
      <c r="AY19" s="182">
        <v>112001480.84199999</v>
      </c>
      <c r="AZ19" s="185">
        <v>99.362522335851651</v>
      </c>
      <c r="BA19" s="103">
        <v>96308082.393000007</v>
      </c>
      <c r="BB19" s="182">
        <v>96025302.229000002</v>
      </c>
      <c r="BC19" s="185">
        <v>99.706379613243584</v>
      </c>
      <c r="BD19" s="103">
        <v>115007872.189</v>
      </c>
      <c r="BE19" s="182">
        <v>112075289.338</v>
      </c>
      <c r="BF19" s="185">
        <v>97.450102505869609</v>
      </c>
    </row>
    <row r="20" spans="1:58" ht="14.1" customHeight="1" x14ac:dyDescent="0.2">
      <c r="A20" s="180" t="s">
        <v>255</v>
      </c>
      <c r="B20" s="103">
        <v>0</v>
      </c>
      <c r="C20" s="182">
        <v>0</v>
      </c>
      <c r="D20" s="185">
        <v>0</v>
      </c>
      <c r="E20" s="103">
        <v>0</v>
      </c>
      <c r="F20" s="182">
        <v>0</v>
      </c>
      <c r="G20" s="185">
        <v>0</v>
      </c>
      <c r="H20" s="103">
        <v>0</v>
      </c>
      <c r="I20" s="182">
        <v>0</v>
      </c>
      <c r="J20" s="185">
        <v>0</v>
      </c>
      <c r="K20" s="103">
        <v>147272168</v>
      </c>
      <c r="L20" s="182">
        <v>135896225</v>
      </c>
      <c r="M20" s="185">
        <v>92.275564925478662</v>
      </c>
      <c r="N20" s="103">
        <v>173588861</v>
      </c>
      <c r="O20" s="182">
        <v>159018893</v>
      </c>
      <c r="P20" s="185">
        <v>91.606622731397493</v>
      </c>
      <c r="Q20" s="103">
        <v>191740820</v>
      </c>
      <c r="R20" s="182">
        <v>175394554</v>
      </c>
      <c r="S20" s="185">
        <v>91.474811675468999</v>
      </c>
      <c r="T20" s="103">
        <v>219802938</v>
      </c>
      <c r="U20" s="182">
        <v>193853528</v>
      </c>
      <c r="V20" s="185">
        <v>88.194238786744521</v>
      </c>
      <c r="W20" s="103">
        <v>260505813</v>
      </c>
      <c r="X20" s="182">
        <v>248416420</v>
      </c>
      <c r="Y20" s="185">
        <v>95.359261714440137</v>
      </c>
      <c r="Z20" s="103">
        <v>283165048</v>
      </c>
      <c r="AA20" s="182">
        <v>270005558</v>
      </c>
      <c r="AB20" s="185">
        <v>95.352713870251392</v>
      </c>
      <c r="AC20" s="103">
        <v>348553138</v>
      </c>
      <c r="AD20" s="182">
        <v>327110896</v>
      </c>
      <c r="AE20" s="185">
        <v>93.848214328800566</v>
      </c>
      <c r="AF20" s="103">
        <v>347192939</v>
      </c>
      <c r="AG20" s="182">
        <v>332046144</v>
      </c>
      <c r="AH20" s="185">
        <v>95.637355113376884</v>
      </c>
      <c r="AI20" s="103">
        <v>353288144.46700001</v>
      </c>
      <c r="AJ20" s="182">
        <v>309328601.528</v>
      </c>
      <c r="AK20" s="185">
        <v>87.557028553754307</v>
      </c>
      <c r="AL20" s="103">
        <v>323752043</v>
      </c>
      <c r="AM20" s="182">
        <v>311945155</v>
      </c>
      <c r="AN20" s="185">
        <v>96.353107801083439</v>
      </c>
      <c r="AO20" s="103">
        <v>338466904</v>
      </c>
      <c r="AP20" s="182">
        <v>332148607</v>
      </c>
      <c r="AQ20" s="185">
        <v>98.133260024737893</v>
      </c>
      <c r="AR20" s="103">
        <v>465451691</v>
      </c>
      <c r="AS20" s="182">
        <v>387598694</v>
      </c>
      <c r="AT20" s="185">
        <v>83.273667599587682</v>
      </c>
      <c r="AU20" s="103">
        <v>614508977.58800006</v>
      </c>
      <c r="AV20" s="182">
        <v>584680532.88499999</v>
      </c>
      <c r="AW20" s="185">
        <v>95.145970882300318</v>
      </c>
      <c r="AX20" s="103">
        <v>0</v>
      </c>
      <c r="AY20" s="182">
        <v>0</v>
      </c>
      <c r="AZ20" s="185">
        <v>0</v>
      </c>
      <c r="BA20" s="103">
        <v>0</v>
      </c>
      <c r="BB20" s="182">
        <v>0</v>
      </c>
      <c r="BC20" s="185">
        <v>0</v>
      </c>
      <c r="BD20" s="103">
        <v>0</v>
      </c>
      <c r="BE20" s="182">
        <v>0</v>
      </c>
      <c r="BF20" s="185">
        <v>0</v>
      </c>
    </row>
    <row r="21" spans="1:58" ht="14.1" customHeight="1" x14ac:dyDescent="0.2">
      <c r="A21" s="222" t="s">
        <v>507</v>
      </c>
      <c r="B21" s="203">
        <v>267643396</v>
      </c>
      <c r="C21" s="204">
        <v>178124952</v>
      </c>
      <c r="D21" s="223">
        <v>66.55309066546144</v>
      </c>
      <c r="E21" s="203">
        <v>257000577</v>
      </c>
      <c r="F21" s="204">
        <v>213433708</v>
      </c>
      <c r="G21" s="223">
        <v>83.047948954604877</v>
      </c>
      <c r="H21" s="203">
        <v>164473416.27700001</v>
      </c>
      <c r="I21" s="204">
        <v>138494904</v>
      </c>
      <c r="J21" s="223">
        <v>84.20503880502612</v>
      </c>
      <c r="K21" s="203">
        <v>255540341</v>
      </c>
      <c r="L21" s="204">
        <v>239168045</v>
      </c>
      <c r="M21" s="223">
        <v>93.593067953212127</v>
      </c>
      <c r="N21" s="203">
        <v>256307080</v>
      </c>
      <c r="O21" s="204">
        <v>246260024</v>
      </c>
      <c r="P21" s="223">
        <v>96.080070827540155</v>
      </c>
      <c r="Q21" s="203">
        <v>302682487</v>
      </c>
      <c r="R21" s="204">
        <v>279102812</v>
      </c>
      <c r="S21" s="223">
        <v>92.209765674351686</v>
      </c>
      <c r="T21" s="203">
        <v>185035035</v>
      </c>
      <c r="U21" s="204">
        <v>181140231</v>
      </c>
      <c r="V21" s="223">
        <v>97.89509916324765</v>
      </c>
      <c r="W21" s="203">
        <v>357125418</v>
      </c>
      <c r="X21" s="204">
        <v>149952484</v>
      </c>
      <c r="Y21" s="223">
        <v>41.988745813662582</v>
      </c>
      <c r="Z21" s="203">
        <v>611615654</v>
      </c>
      <c r="AA21" s="204">
        <v>561610508</v>
      </c>
      <c r="AB21" s="223">
        <v>91.824089904670743</v>
      </c>
      <c r="AC21" s="203">
        <v>87319900</v>
      </c>
      <c r="AD21" s="204">
        <v>85064046</v>
      </c>
      <c r="AE21" s="223">
        <v>97.416563692812304</v>
      </c>
      <c r="AF21" s="203">
        <v>162850493</v>
      </c>
      <c r="AG21" s="204">
        <v>162850493</v>
      </c>
      <c r="AH21" s="223">
        <v>100</v>
      </c>
      <c r="AI21" s="203">
        <v>530147249.66100001</v>
      </c>
      <c r="AJ21" s="204">
        <v>487611572.7840001</v>
      </c>
      <c r="AK21" s="223">
        <v>91.976629718592491</v>
      </c>
      <c r="AL21" s="203">
        <v>76131287</v>
      </c>
      <c r="AM21" s="204">
        <v>73726259</v>
      </c>
      <c r="AN21" s="223">
        <v>96.840946613709562</v>
      </c>
      <c r="AO21" s="203">
        <v>84588805</v>
      </c>
      <c r="AP21" s="204">
        <v>84588805</v>
      </c>
      <c r="AQ21" s="223">
        <v>100</v>
      </c>
      <c r="AR21" s="203">
        <v>174738898</v>
      </c>
      <c r="AS21" s="204">
        <v>54275375</v>
      </c>
      <c r="AT21" s="223">
        <v>31.060843132935407</v>
      </c>
      <c r="AU21" s="203">
        <v>240733556.454</v>
      </c>
      <c r="AV21" s="204">
        <v>240733556.454</v>
      </c>
      <c r="AW21" s="223">
        <v>100</v>
      </c>
      <c r="AX21" s="203">
        <v>71710717.206999987</v>
      </c>
      <c r="AY21" s="204">
        <v>70862591.032999992</v>
      </c>
      <c r="AZ21" s="223">
        <v>98.817295089168056</v>
      </c>
      <c r="BA21" s="203">
        <v>57638674.489</v>
      </c>
      <c r="BB21" s="204">
        <v>54008001.463000007</v>
      </c>
      <c r="BC21" s="223">
        <v>93.700977584602711</v>
      </c>
      <c r="BD21" s="203">
        <v>93071013.046000004</v>
      </c>
      <c r="BE21" s="204">
        <v>93071013.046000004</v>
      </c>
      <c r="BF21" s="223">
        <v>100</v>
      </c>
    </row>
    <row r="22" spans="1:58" ht="14.1" customHeight="1" x14ac:dyDescent="0.2">
      <c r="A22" s="180" t="s">
        <v>240</v>
      </c>
      <c r="B22" s="103">
        <v>188071370</v>
      </c>
      <c r="C22" s="182">
        <v>112240994</v>
      </c>
      <c r="D22" s="185">
        <v>59.680000204177809</v>
      </c>
      <c r="E22" s="103">
        <v>159403697</v>
      </c>
      <c r="F22" s="182">
        <v>120930704</v>
      </c>
      <c r="G22" s="185">
        <v>75.864428665039057</v>
      </c>
      <c r="H22" s="103">
        <v>57284937.649000004</v>
      </c>
      <c r="I22" s="182">
        <v>37686833</v>
      </c>
      <c r="J22" s="185">
        <v>65.788380936917861</v>
      </c>
      <c r="K22" s="103">
        <v>50349750</v>
      </c>
      <c r="L22" s="182">
        <v>40296234</v>
      </c>
      <c r="M22" s="185">
        <v>80.032639685400625</v>
      </c>
      <c r="N22" s="103">
        <v>61303238</v>
      </c>
      <c r="O22" s="182">
        <v>57484220</v>
      </c>
      <c r="P22" s="185">
        <v>93.770283390250938</v>
      </c>
      <c r="Q22" s="103">
        <v>88882955</v>
      </c>
      <c r="R22" s="182">
        <v>88615487</v>
      </c>
      <c r="S22" s="185">
        <v>99.69907841160321</v>
      </c>
      <c r="T22" s="103">
        <v>122042008</v>
      </c>
      <c r="U22" s="182">
        <v>118783693</v>
      </c>
      <c r="V22" s="185">
        <v>97.330169297116115</v>
      </c>
      <c r="W22" s="103">
        <v>140554455</v>
      </c>
      <c r="X22" s="182">
        <v>92565135</v>
      </c>
      <c r="Y22" s="185">
        <v>65.857133450519228</v>
      </c>
      <c r="Z22" s="103">
        <v>319086977</v>
      </c>
      <c r="AA22" s="182">
        <v>315686239</v>
      </c>
      <c r="AB22" s="185">
        <v>98.934228519141357</v>
      </c>
      <c r="AC22" s="103">
        <v>56414501</v>
      </c>
      <c r="AD22" s="182">
        <v>56178348</v>
      </c>
      <c r="AE22" s="185">
        <v>99.581396634173899</v>
      </c>
      <c r="AF22" s="103">
        <v>71383893</v>
      </c>
      <c r="AG22" s="182">
        <v>71383893</v>
      </c>
      <c r="AH22" s="185">
        <v>100</v>
      </c>
      <c r="AI22" s="103">
        <v>454208102.28900003</v>
      </c>
      <c r="AJ22" s="182">
        <v>418270266.90500003</v>
      </c>
      <c r="AK22" s="185">
        <v>92.087803981723397</v>
      </c>
      <c r="AL22" s="103">
        <v>48905314</v>
      </c>
      <c r="AM22" s="182">
        <v>48780433</v>
      </c>
      <c r="AN22" s="185">
        <v>99.74464738126413</v>
      </c>
      <c r="AO22" s="103">
        <v>48306926</v>
      </c>
      <c r="AP22" s="182">
        <v>48306926</v>
      </c>
      <c r="AQ22" s="185">
        <v>100</v>
      </c>
      <c r="AR22" s="103">
        <v>54785042</v>
      </c>
      <c r="AS22" s="182">
        <v>53624083</v>
      </c>
      <c r="AT22" s="185">
        <v>97.880883252768157</v>
      </c>
      <c r="AU22" s="103">
        <v>148165601.546</v>
      </c>
      <c r="AV22" s="182">
        <v>148165601.546</v>
      </c>
      <c r="AW22" s="185">
        <v>100</v>
      </c>
      <c r="AX22" s="103">
        <v>34449412.287999995</v>
      </c>
      <c r="AY22" s="182">
        <v>34378930.403999999</v>
      </c>
      <c r="AZ22" s="185">
        <v>99.795404683799077</v>
      </c>
      <c r="BA22" s="103">
        <v>42664076</v>
      </c>
      <c r="BB22" s="182">
        <v>39595704.057000004</v>
      </c>
      <c r="BC22" s="185">
        <v>92.808066573386014</v>
      </c>
      <c r="BD22" s="103">
        <v>43206604.165000007</v>
      </c>
      <c r="BE22" s="182">
        <v>43206604.165000007</v>
      </c>
      <c r="BF22" s="185">
        <v>100</v>
      </c>
    </row>
    <row r="23" spans="1:58" ht="14.1" customHeight="1" x14ac:dyDescent="0.2">
      <c r="A23" s="180" t="s">
        <v>241</v>
      </c>
      <c r="B23" s="103">
        <v>166263574</v>
      </c>
      <c r="C23" s="182">
        <v>92186355</v>
      </c>
      <c r="D23" s="185">
        <v>55.445912043247667</v>
      </c>
      <c r="E23" s="103">
        <v>88585958</v>
      </c>
      <c r="F23" s="182">
        <v>86069218</v>
      </c>
      <c r="G23" s="185">
        <v>97.158985400372373</v>
      </c>
      <c r="H23" s="103">
        <v>967814.50100000005</v>
      </c>
      <c r="I23" s="182">
        <v>850325</v>
      </c>
      <c r="J23" s="185">
        <v>87.860328515577805</v>
      </c>
      <c r="K23" s="103">
        <v>6050518</v>
      </c>
      <c r="L23" s="182">
        <v>1084098</v>
      </c>
      <c r="M23" s="185">
        <v>17.917441118264584</v>
      </c>
      <c r="N23" s="103">
        <v>18422084</v>
      </c>
      <c r="O23" s="182">
        <v>18088852</v>
      </c>
      <c r="P23" s="185">
        <v>98.191127561898</v>
      </c>
      <c r="Q23" s="103">
        <v>28987752</v>
      </c>
      <c r="R23" s="182">
        <v>28978436</v>
      </c>
      <c r="S23" s="185">
        <v>99.967862288872894</v>
      </c>
      <c r="T23" s="103">
        <v>52732913</v>
      </c>
      <c r="U23" s="182">
        <v>50012026</v>
      </c>
      <c r="V23" s="185">
        <v>94.840249011087252</v>
      </c>
      <c r="W23" s="103">
        <v>67825948</v>
      </c>
      <c r="X23" s="182">
        <v>19896429</v>
      </c>
      <c r="Y23" s="185">
        <v>29.33453875204221</v>
      </c>
      <c r="Z23" s="103">
        <v>247993167</v>
      </c>
      <c r="AA23" s="182">
        <v>244700152</v>
      </c>
      <c r="AB23" s="185">
        <v>98.672134785068494</v>
      </c>
      <c r="AC23" s="103">
        <v>1303090</v>
      </c>
      <c r="AD23" s="182">
        <v>1303090</v>
      </c>
      <c r="AE23" s="185">
        <v>100</v>
      </c>
      <c r="AF23" s="103">
        <v>1387807</v>
      </c>
      <c r="AG23" s="182">
        <v>1387807</v>
      </c>
      <c r="AH23" s="185">
        <v>100</v>
      </c>
      <c r="AI23" s="103">
        <v>327545813.33399999</v>
      </c>
      <c r="AJ23" s="182">
        <v>327058031.10000002</v>
      </c>
      <c r="AK23" s="185">
        <v>99.851079692017748</v>
      </c>
      <c r="AL23" s="103">
        <v>0</v>
      </c>
      <c r="AM23" s="182">
        <v>0</v>
      </c>
      <c r="AN23" s="185">
        <v>0</v>
      </c>
      <c r="AO23" s="103">
        <v>0</v>
      </c>
      <c r="AP23" s="182">
        <v>0</v>
      </c>
      <c r="AQ23" s="185">
        <v>0</v>
      </c>
      <c r="AR23" s="103">
        <v>0</v>
      </c>
      <c r="AS23" s="182">
        <v>0</v>
      </c>
      <c r="AT23" s="185">
        <v>0</v>
      </c>
      <c r="AU23" s="103">
        <v>110000000</v>
      </c>
      <c r="AV23" s="182">
        <v>110000000</v>
      </c>
      <c r="AW23" s="185">
        <v>100</v>
      </c>
      <c r="AX23" s="103">
        <v>10238444.444</v>
      </c>
      <c r="AY23" s="182">
        <v>10238444.444</v>
      </c>
      <c r="AZ23" s="185">
        <v>100</v>
      </c>
      <c r="BA23" s="103">
        <v>12932889</v>
      </c>
      <c r="BB23" s="182">
        <v>12932888.888</v>
      </c>
      <c r="BC23" s="185">
        <v>99.999999133990869</v>
      </c>
      <c r="BD23" s="103">
        <v>12932888.888</v>
      </c>
      <c r="BE23" s="182">
        <v>12932888.888</v>
      </c>
      <c r="BF23" s="185">
        <v>100</v>
      </c>
    </row>
    <row r="24" spans="1:58" ht="14.1" customHeight="1" x14ac:dyDescent="0.2">
      <c r="A24" s="180" t="s">
        <v>242</v>
      </c>
      <c r="B24" s="103">
        <v>21415453</v>
      </c>
      <c r="C24" s="182">
        <v>19773840</v>
      </c>
      <c r="D24" s="185">
        <v>92.334446532604289</v>
      </c>
      <c r="E24" s="103">
        <v>66801124</v>
      </c>
      <c r="F24" s="182">
        <v>33247567</v>
      </c>
      <c r="G24" s="185">
        <v>49.770969422610314</v>
      </c>
      <c r="H24" s="103">
        <v>51581527.410999998</v>
      </c>
      <c r="I24" s="182">
        <v>36592648</v>
      </c>
      <c r="J24" s="185">
        <v>70.941381220511218</v>
      </c>
      <c r="K24" s="103">
        <v>43277949</v>
      </c>
      <c r="L24" s="182">
        <v>38773936</v>
      </c>
      <c r="M24" s="185">
        <v>89.592822432504832</v>
      </c>
      <c r="N24" s="103">
        <v>41054287</v>
      </c>
      <c r="O24" s="182">
        <v>38114071</v>
      </c>
      <c r="P24" s="185">
        <v>92.838224178634505</v>
      </c>
      <c r="Q24" s="103">
        <v>59184265</v>
      </c>
      <c r="R24" s="182">
        <v>58978540</v>
      </c>
      <c r="S24" s="185">
        <v>99.652399163865596</v>
      </c>
      <c r="T24" s="103">
        <v>67364521</v>
      </c>
      <c r="U24" s="182">
        <v>67296263</v>
      </c>
      <c r="V24" s="185">
        <v>99.898673665326001</v>
      </c>
      <c r="W24" s="103">
        <v>71178310</v>
      </c>
      <c r="X24" s="182">
        <v>71178310</v>
      </c>
      <c r="Y24" s="185">
        <v>100</v>
      </c>
      <c r="Z24" s="103">
        <v>69491992</v>
      </c>
      <c r="AA24" s="182">
        <v>69491992</v>
      </c>
      <c r="AB24" s="185">
        <v>100</v>
      </c>
      <c r="AC24" s="103">
        <v>53953265</v>
      </c>
      <c r="AD24" s="182">
        <v>53730125</v>
      </c>
      <c r="AE24" s="185">
        <v>99.586419839466629</v>
      </c>
      <c r="AF24" s="103">
        <v>69345263</v>
      </c>
      <c r="AG24" s="182">
        <v>69345263</v>
      </c>
      <c r="AH24" s="185">
        <v>100</v>
      </c>
      <c r="AI24" s="103">
        <v>122840066.021</v>
      </c>
      <c r="AJ24" s="182">
        <v>90765153.518999994</v>
      </c>
      <c r="AK24" s="185">
        <v>73.888883699788408</v>
      </c>
      <c r="AL24" s="103">
        <v>48494707</v>
      </c>
      <c r="AM24" s="182">
        <v>48369826</v>
      </c>
      <c r="AN24" s="185">
        <v>99.742485298447107</v>
      </c>
      <c r="AO24" s="103">
        <v>47825961</v>
      </c>
      <c r="AP24" s="182">
        <v>47825961</v>
      </c>
      <c r="AQ24" s="185">
        <v>100</v>
      </c>
      <c r="AR24" s="103">
        <v>54045726</v>
      </c>
      <c r="AS24" s="182">
        <v>53170861</v>
      </c>
      <c r="AT24" s="185">
        <v>98.381250350860299</v>
      </c>
      <c r="AU24" s="103">
        <v>37826161.446999997</v>
      </c>
      <c r="AV24" s="182">
        <v>37826161.446999997</v>
      </c>
      <c r="AW24" s="185">
        <v>100</v>
      </c>
      <c r="AX24" s="103">
        <v>24136184.399999999</v>
      </c>
      <c r="AY24" s="182">
        <v>24065702.515999999</v>
      </c>
      <c r="AZ24" s="185">
        <v>99.707982492874891</v>
      </c>
      <c r="BA24" s="103">
        <v>29653309</v>
      </c>
      <c r="BB24" s="182">
        <v>26585022.921999998</v>
      </c>
      <c r="BC24" s="185">
        <v>89.652803746118181</v>
      </c>
      <c r="BD24" s="103">
        <v>30155428.578000002</v>
      </c>
      <c r="BE24" s="182">
        <v>30155428.578000002</v>
      </c>
      <c r="BF24" s="185">
        <v>100</v>
      </c>
    </row>
    <row r="25" spans="1:58" ht="14.1" customHeight="1" x14ac:dyDescent="0.2">
      <c r="A25" s="180" t="s">
        <v>394</v>
      </c>
      <c r="B25" s="103">
        <v>280752</v>
      </c>
      <c r="C25" s="182">
        <v>280239</v>
      </c>
      <c r="D25" s="185">
        <v>0</v>
      </c>
      <c r="E25" s="103">
        <v>1861615</v>
      </c>
      <c r="F25" s="182">
        <v>1190727</v>
      </c>
      <c r="G25" s="185">
        <v>0</v>
      </c>
      <c r="H25" s="103">
        <v>0</v>
      </c>
      <c r="I25" s="182">
        <v>0</v>
      </c>
      <c r="J25" s="185">
        <v>0</v>
      </c>
      <c r="K25" s="103">
        <v>0</v>
      </c>
      <c r="L25" s="182">
        <v>0</v>
      </c>
      <c r="M25" s="185">
        <v>0</v>
      </c>
      <c r="N25" s="103">
        <v>0</v>
      </c>
      <c r="O25" s="182">
        <v>0</v>
      </c>
      <c r="P25" s="185">
        <v>0</v>
      </c>
      <c r="Q25" s="103">
        <v>0</v>
      </c>
      <c r="R25" s="182">
        <v>0</v>
      </c>
      <c r="S25" s="185">
        <v>0</v>
      </c>
      <c r="T25" s="103">
        <v>0</v>
      </c>
      <c r="U25" s="182">
        <v>0</v>
      </c>
      <c r="V25" s="185">
        <v>0</v>
      </c>
      <c r="W25" s="103">
        <v>0</v>
      </c>
      <c r="X25" s="182">
        <v>0</v>
      </c>
      <c r="Y25" s="185">
        <v>0</v>
      </c>
      <c r="Z25" s="103">
        <v>0</v>
      </c>
      <c r="AA25" s="182">
        <v>0</v>
      </c>
      <c r="AB25" s="185">
        <v>0</v>
      </c>
      <c r="AC25" s="103">
        <v>1158146</v>
      </c>
      <c r="AD25" s="182">
        <v>1145133</v>
      </c>
      <c r="AE25" s="185">
        <v>98.876393822540507</v>
      </c>
      <c r="AF25" s="103">
        <v>650823</v>
      </c>
      <c r="AG25" s="182">
        <v>650823</v>
      </c>
      <c r="AH25" s="185">
        <v>100</v>
      </c>
      <c r="AI25" s="103">
        <v>3822222.9339999999</v>
      </c>
      <c r="AJ25" s="182">
        <v>447082.28600000002</v>
      </c>
      <c r="AK25" s="185">
        <v>11.696918095044847</v>
      </c>
      <c r="AL25" s="103">
        <v>410607</v>
      </c>
      <c r="AM25" s="182">
        <v>410607</v>
      </c>
      <c r="AN25" s="185">
        <v>100</v>
      </c>
      <c r="AO25" s="103">
        <v>480965</v>
      </c>
      <c r="AP25" s="182">
        <v>480965</v>
      </c>
      <c r="AQ25" s="185">
        <v>100</v>
      </c>
      <c r="AR25" s="103">
        <v>739316</v>
      </c>
      <c r="AS25" s="182">
        <v>453222</v>
      </c>
      <c r="AT25" s="185">
        <v>61.302879959313742</v>
      </c>
      <c r="AU25" s="103">
        <v>339440.09899999999</v>
      </c>
      <c r="AV25" s="182">
        <v>339440.09899999999</v>
      </c>
      <c r="AW25" s="185">
        <v>100</v>
      </c>
      <c r="AX25" s="103">
        <v>74783.444000000003</v>
      </c>
      <c r="AY25" s="182">
        <v>74783.444000000003</v>
      </c>
      <c r="AZ25" s="185">
        <v>100</v>
      </c>
      <c r="BA25" s="103">
        <v>77878</v>
      </c>
      <c r="BB25" s="182">
        <v>77792.247000000003</v>
      </c>
      <c r="BC25" s="185">
        <v>99.889888029995632</v>
      </c>
      <c r="BD25" s="103">
        <v>118286.69899999999</v>
      </c>
      <c r="BE25" s="182">
        <v>118286.69899999999</v>
      </c>
      <c r="BF25" s="185">
        <v>100</v>
      </c>
    </row>
    <row r="26" spans="1:58" ht="14.1" customHeight="1" x14ac:dyDescent="0.2">
      <c r="A26" s="180" t="s">
        <v>243</v>
      </c>
      <c r="B26" s="103">
        <v>111591</v>
      </c>
      <c r="C26" s="182">
        <v>560</v>
      </c>
      <c r="D26" s="185">
        <v>0.50183258506510375</v>
      </c>
      <c r="E26" s="103">
        <v>2155000</v>
      </c>
      <c r="F26" s="182">
        <v>423192</v>
      </c>
      <c r="G26" s="185">
        <v>19.637679814385152</v>
      </c>
      <c r="H26" s="103">
        <v>4735595.7369999997</v>
      </c>
      <c r="I26" s="182">
        <v>243860</v>
      </c>
      <c r="J26" s="185">
        <v>5.1495105060316089</v>
      </c>
      <c r="K26" s="103">
        <v>1021283</v>
      </c>
      <c r="L26" s="182">
        <v>438200</v>
      </c>
      <c r="M26" s="185">
        <v>42.90681427185217</v>
      </c>
      <c r="N26" s="103">
        <v>1826867</v>
      </c>
      <c r="O26" s="182">
        <v>1281297</v>
      </c>
      <c r="P26" s="185">
        <v>70.136304394353829</v>
      </c>
      <c r="Q26" s="103">
        <v>710938</v>
      </c>
      <c r="R26" s="182">
        <v>658511</v>
      </c>
      <c r="S26" s="185">
        <v>92.625657933603208</v>
      </c>
      <c r="T26" s="103">
        <v>1944574</v>
      </c>
      <c r="U26" s="182">
        <v>1475404</v>
      </c>
      <c r="V26" s="185">
        <v>75.87286469941489</v>
      </c>
      <c r="W26" s="103">
        <v>1550197</v>
      </c>
      <c r="X26" s="182">
        <v>1490396</v>
      </c>
      <c r="Y26" s="185">
        <v>96.142361261181648</v>
      </c>
      <c r="Z26" s="103">
        <v>1601818</v>
      </c>
      <c r="AA26" s="182">
        <v>1494095</v>
      </c>
      <c r="AB26" s="185">
        <v>93.274953833706448</v>
      </c>
      <c r="AC26" s="103">
        <v>0</v>
      </c>
      <c r="AD26" s="182">
        <v>0</v>
      </c>
      <c r="AE26" s="185">
        <v>0</v>
      </c>
      <c r="AF26" s="103">
        <v>0</v>
      </c>
      <c r="AG26" s="182">
        <v>0</v>
      </c>
      <c r="AH26" s="185">
        <v>0</v>
      </c>
      <c r="AI26" s="103">
        <v>0</v>
      </c>
      <c r="AJ26" s="182">
        <v>0</v>
      </c>
      <c r="AK26" s="185">
        <v>0</v>
      </c>
      <c r="AL26" s="103">
        <v>0</v>
      </c>
      <c r="AM26" s="182">
        <v>0</v>
      </c>
      <c r="AN26" s="185">
        <v>0</v>
      </c>
      <c r="AO26" s="103">
        <v>0</v>
      </c>
      <c r="AP26" s="182">
        <v>0</v>
      </c>
      <c r="AQ26" s="185">
        <v>0</v>
      </c>
      <c r="AR26" s="103">
        <v>0</v>
      </c>
      <c r="AS26" s="182">
        <v>0</v>
      </c>
      <c r="AT26" s="185">
        <v>0</v>
      </c>
      <c r="AU26" s="103">
        <v>0</v>
      </c>
      <c r="AV26" s="182">
        <v>0</v>
      </c>
      <c r="AW26" s="185">
        <v>0</v>
      </c>
      <c r="AX26" s="103">
        <v>0</v>
      </c>
      <c r="AY26" s="182">
        <v>0</v>
      </c>
      <c r="AZ26" s="185">
        <v>0</v>
      </c>
      <c r="BA26" s="103">
        <v>0</v>
      </c>
      <c r="BB26" s="182">
        <v>0</v>
      </c>
      <c r="BC26" s="185">
        <v>0</v>
      </c>
      <c r="BD26" s="103">
        <v>0</v>
      </c>
      <c r="BE26" s="182">
        <v>0</v>
      </c>
      <c r="BF26" s="185">
        <v>0</v>
      </c>
    </row>
    <row r="27" spans="1:58" ht="14.1" customHeight="1" x14ac:dyDescent="0.2">
      <c r="A27" s="180" t="s">
        <v>244</v>
      </c>
      <c r="B27" s="103">
        <v>79571026</v>
      </c>
      <c r="C27" s="182">
        <v>65883958</v>
      </c>
      <c r="D27" s="185">
        <v>82.798929851677414</v>
      </c>
      <c r="E27" s="103">
        <v>97596880</v>
      </c>
      <c r="F27" s="182">
        <v>92503004</v>
      </c>
      <c r="G27" s="185">
        <v>94.78069790755606</v>
      </c>
      <c r="H27" s="103">
        <v>107188477.62799999</v>
      </c>
      <c r="I27" s="182">
        <v>100808071</v>
      </c>
      <c r="J27" s="185">
        <v>94.047488340917269</v>
      </c>
      <c r="K27" s="103">
        <v>205185935</v>
      </c>
      <c r="L27" s="182">
        <v>198871811</v>
      </c>
      <c r="M27" s="185">
        <v>96.922730595544962</v>
      </c>
      <c r="N27" s="103">
        <v>194478784</v>
      </c>
      <c r="O27" s="182">
        <v>188373802</v>
      </c>
      <c r="P27" s="185">
        <v>96.860849356195061</v>
      </c>
      <c r="Q27" s="103">
        <v>212301640</v>
      </c>
      <c r="R27" s="182">
        <v>189318357</v>
      </c>
      <c r="S27" s="185">
        <v>89.174232003106525</v>
      </c>
      <c r="T27" s="103">
        <v>61680453</v>
      </c>
      <c r="U27" s="182">
        <v>61670935</v>
      </c>
      <c r="V27" s="185">
        <v>99.984568855225504</v>
      </c>
      <c r="W27" s="103">
        <v>174603860</v>
      </c>
      <c r="X27" s="182">
        <v>56029969</v>
      </c>
      <c r="Y27" s="185">
        <v>32.089765369448301</v>
      </c>
      <c r="Z27" s="103">
        <v>182477828</v>
      </c>
      <c r="AA27" s="182">
        <v>157703358</v>
      </c>
      <c r="AB27" s="185">
        <v>86.42329850616153</v>
      </c>
      <c r="AC27" s="103">
        <v>29214731</v>
      </c>
      <c r="AD27" s="182">
        <v>27865033</v>
      </c>
      <c r="AE27" s="185">
        <v>95.380077263076629</v>
      </c>
      <c r="AF27" s="103">
        <v>24316176</v>
      </c>
      <c r="AG27" s="182">
        <v>24316176</v>
      </c>
      <c r="AH27" s="185">
        <v>100</v>
      </c>
      <c r="AI27" s="103">
        <v>46910609.867000006</v>
      </c>
      <c r="AJ27" s="182">
        <v>40346137.155000001</v>
      </c>
      <c r="AK27" s="185">
        <v>86.00642214925054</v>
      </c>
      <c r="AL27" s="103">
        <v>22172319</v>
      </c>
      <c r="AM27" s="182">
        <v>20693523</v>
      </c>
      <c r="AN27" s="185">
        <v>93.330440537140021</v>
      </c>
      <c r="AO27" s="103">
        <v>2072</v>
      </c>
      <c r="AP27" s="182">
        <v>2072</v>
      </c>
      <c r="AQ27" s="185">
        <v>100</v>
      </c>
      <c r="AR27" s="103">
        <v>0</v>
      </c>
      <c r="AS27" s="182">
        <v>0</v>
      </c>
      <c r="AT27" s="185">
        <v>0</v>
      </c>
      <c r="AU27" s="103">
        <v>0</v>
      </c>
      <c r="AV27" s="182">
        <v>0</v>
      </c>
      <c r="AW27" s="185">
        <v>0</v>
      </c>
      <c r="AX27" s="103">
        <v>0</v>
      </c>
      <c r="AY27" s="182">
        <v>0</v>
      </c>
      <c r="AZ27" s="185">
        <v>0</v>
      </c>
      <c r="BA27" s="103">
        <v>0</v>
      </c>
      <c r="BB27" s="182">
        <v>0</v>
      </c>
      <c r="BC27" s="185">
        <v>0</v>
      </c>
      <c r="BD27" s="103">
        <v>0</v>
      </c>
      <c r="BE27" s="182">
        <v>0</v>
      </c>
      <c r="BF27" s="185">
        <v>0</v>
      </c>
    </row>
    <row r="28" spans="1:58" ht="14.1" customHeight="1" x14ac:dyDescent="0.2">
      <c r="A28" s="180" t="s">
        <v>241</v>
      </c>
      <c r="B28" s="103">
        <v>46028772</v>
      </c>
      <c r="C28" s="182">
        <v>43884022</v>
      </c>
      <c r="D28" s="185">
        <v>95.340414469454018</v>
      </c>
      <c r="E28" s="103">
        <v>59249927</v>
      </c>
      <c r="F28" s="182">
        <v>58815706</v>
      </c>
      <c r="G28" s="185">
        <v>99.267136649805494</v>
      </c>
      <c r="H28" s="103">
        <v>47266361.232999995</v>
      </c>
      <c r="I28" s="182">
        <v>44953140</v>
      </c>
      <c r="J28" s="185">
        <v>95.105988333654565</v>
      </c>
      <c r="K28" s="103">
        <v>150298338</v>
      </c>
      <c r="L28" s="182">
        <v>147342044</v>
      </c>
      <c r="M28" s="185">
        <v>98.033049440639857</v>
      </c>
      <c r="N28" s="103">
        <v>157007546</v>
      </c>
      <c r="O28" s="182">
        <v>154097102</v>
      </c>
      <c r="P28" s="185">
        <v>98.146303108259531</v>
      </c>
      <c r="Q28" s="103">
        <v>158023769</v>
      </c>
      <c r="R28" s="182">
        <v>156905351</v>
      </c>
      <c r="S28" s="185">
        <v>99.292246978364375</v>
      </c>
      <c r="T28" s="103">
        <v>44812557</v>
      </c>
      <c r="U28" s="182">
        <v>44812557</v>
      </c>
      <c r="V28" s="185">
        <v>100</v>
      </c>
      <c r="W28" s="103">
        <v>159986574</v>
      </c>
      <c r="X28" s="182">
        <v>41416093</v>
      </c>
      <c r="Y28" s="185">
        <v>25.887230387219866</v>
      </c>
      <c r="Z28" s="103">
        <v>155913749</v>
      </c>
      <c r="AA28" s="182">
        <v>140984206</v>
      </c>
      <c r="AB28" s="185">
        <v>90.424485912400201</v>
      </c>
      <c r="AC28" s="103">
        <v>16032072</v>
      </c>
      <c r="AD28" s="182">
        <v>15739875</v>
      </c>
      <c r="AE28" s="185">
        <v>98.177422107385752</v>
      </c>
      <c r="AF28" s="103">
        <v>14817379</v>
      </c>
      <c r="AG28" s="182">
        <v>14817379</v>
      </c>
      <c r="AH28" s="185">
        <v>100</v>
      </c>
      <c r="AI28" s="103">
        <v>40535803.174000002</v>
      </c>
      <c r="AJ28" s="182">
        <v>34812125.593000002</v>
      </c>
      <c r="AK28" s="185">
        <v>85.87994530062447</v>
      </c>
      <c r="AL28" s="103">
        <v>19257568</v>
      </c>
      <c r="AM28" s="182">
        <v>18583015</v>
      </c>
      <c r="AN28" s="185">
        <v>96.49720566999946</v>
      </c>
      <c r="AO28" s="103">
        <v>0</v>
      </c>
      <c r="AP28" s="182">
        <v>0</v>
      </c>
      <c r="AQ28" s="185">
        <v>0</v>
      </c>
      <c r="AR28" s="103">
        <v>0</v>
      </c>
      <c r="AS28" s="182">
        <v>0</v>
      </c>
      <c r="AT28" s="185">
        <v>0</v>
      </c>
      <c r="AU28" s="103">
        <v>0</v>
      </c>
      <c r="AV28" s="182">
        <v>0</v>
      </c>
      <c r="AW28" s="185">
        <v>0</v>
      </c>
      <c r="AX28" s="103">
        <v>0</v>
      </c>
      <c r="AY28" s="182">
        <v>0</v>
      </c>
      <c r="AZ28" s="185">
        <v>0</v>
      </c>
      <c r="BA28" s="103">
        <v>0</v>
      </c>
      <c r="BB28" s="182">
        <v>0</v>
      </c>
      <c r="BC28" s="185">
        <v>0</v>
      </c>
      <c r="BD28" s="103">
        <v>0</v>
      </c>
      <c r="BE28" s="182">
        <v>0</v>
      </c>
      <c r="BF28" s="185">
        <v>0</v>
      </c>
    </row>
    <row r="29" spans="1:58" ht="14.1" customHeight="1" x14ac:dyDescent="0.2">
      <c r="A29" s="180" t="s">
        <v>242</v>
      </c>
      <c r="B29" s="103">
        <v>31412685</v>
      </c>
      <c r="C29" s="182">
        <v>20457480</v>
      </c>
      <c r="D29" s="185">
        <v>65.124900975513555</v>
      </c>
      <c r="E29" s="103">
        <v>35636960</v>
      </c>
      <c r="F29" s="182">
        <v>31230797</v>
      </c>
      <c r="G29" s="185">
        <v>87.635974000026934</v>
      </c>
      <c r="H29" s="103">
        <v>59411194.266000003</v>
      </c>
      <c r="I29" s="182">
        <v>55462119</v>
      </c>
      <c r="J29" s="185">
        <v>93.352977810345095</v>
      </c>
      <c r="K29" s="103">
        <v>53473798</v>
      </c>
      <c r="L29" s="182">
        <v>50860838</v>
      </c>
      <c r="M29" s="185">
        <v>95.113569453211454</v>
      </c>
      <c r="N29" s="103">
        <v>35293251</v>
      </c>
      <c r="O29" s="182">
        <v>33239501</v>
      </c>
      <c r="P29" s="185">
        <v>94.180898778636177</v>
      </c>
      <c r="Q29" s="103">
        <v>50498843</v>
      </c>
      <c r="R29" s="182">
        <v>29313515</v>
      </c>
      <c r="S29" s="185">
        <v>58.047894285419567</v>
      </c>
      <c r="T29" s="103">
        <v>16608623</v>
      </c>
      <c r="U29" s="182">
        <v>16608623</v>
      </c>
      <c r="V29" s="185">
        <v>100</v>
      </c>
      <c r="W29" s="103">
        <v>14595327</v>
      </c>
      <c r="X29" s="182">
        <v>14591917</v>
      </c>
      <c r="Y29" s="185">
        <v>99.976636357650634</v>
      </c>
      <c r="Z29" s="103">
        <v>21552111</v>
      </c>
      <c r="AA29" s="182">
        <v>16707220</v>
      </c>
      <c r="AB29" s="185">
        <v>77.520109283030322</v>
      </c>
      <c r="AC29" s="103">
        <v>13172291</v>
      </c>
      <c r="AD29" s="182">
        <v>12114876</v>
      </c>
      <c r="AE29" s="185">
        <v>91.972429093769634</v>
      </c>
      <c r="AF29" s="103">
        <v>9489901</v>
      </c>
      <c r="AG29" s="182">
        <v>9489901</v>
      </c>
      <c r="AH29" s="185">
        <v>100</v>
      </c>
      <c r="AI29" s="103">
        <v>6366930.2029999997</v>
      </c>
      <c r="AJ29" s="182">
        <v>5527052.3959999997</v>
      </c>
      <c r="AK29" s="185">
        <v>86.808748011651488</v>
      </c>
      <c r="AL29" s="103">
        <v>2907352</v>
      </c>
      <c r="AM29" s="182">
        <v>2103109</v>
      </c>
      <c r="AN29" s="185">
        <v>72.337611682383141</v>
      </c>
      <c r="AO29" s="103">
        <v>0</v>
      </c>
      <c r="AP29" s="182">
        <v>0</v>
      </c>
      <c r="AQ29" s="185">
        <v>0</v>
      </c>
      <c r="AR29" s="103">
        <v>0</v>
      </c>
      <c r="AS29" s="182">
        <v>0</v>
      </c>
      <c r="AT29" s="185">
        <v>0</v>
      </c>
      <c r="AU29" s="103">
        <v>0</v>
      </c>
      <c r="AV29" s="182">
        <v>0</v>
      </c>
      <c r="AW29" s="185">
        <v>0</v>
      </c>
      <c r="AX29" s="103">
        <v>0</v>
      </c>
      <c r="AY29" s="182">
        <v>0</v>
      </c>
      <c r="AZ29" s="185">
        <v>0</v>
      </c>
      <c r="BA29" s="103">
        <v>0</v>
      </c>
      <c r="BB29" s="182">
        <v>0</v>
      </c>
      <c r="BC29" s="185">
        <v>0</v>
      </c>
      <c r="BD29" s="103">
        <v>0</v>
      </c>
      <c r="BE29" s="182">
        <v>0</v>
      </c>
      <c r="BF29" s="185">
        <v>0</v>
      </c>
    </row>
    <row r="30" spans="1:58" ht="14.1" customHeight="1" x14ac:dyDescent="0.2">
      <c r="A30" s="180" t="s">
        <v>394</v>
      </c>
      <c r="B30" s="103">
        <v>477571</v>
      </c>
      <c r="C30" s="182">
        <v>426834</v>
      </c>
      <c r="D30" s="185">
        <v>89.376029951567418</v>
      </c>
      <c r="E30" s="103">
        <v>1326495</v>
      </c>
      <c r="F30" s="182">
        <v>1181871</v>
      </c>
      <c r="G30" s="185">
        <v>89.097282688589104</v>
      </c>
      <c r="H30" s="103">
        <v>0</v>
      </c>
      <c r="I30" s="182">
        <v>0</v>
      </c>
      <c r="J30" s="185">
        <v>0</v>
      </c>
      <c r="K30" s="103">
        <v>0</v>
      </c>
      <c r="L30" s="182">
        <v>0</v>
      </c>
      <c r="M30" s="185">
        <v>0</v>
      </c>
      <c r="N30" s="103">
        <v>0</v>
      </c>
      <c r="O30" s="182">
        <v>0</v>
      </c>
      <c r="P30" s="185">
        <v>0</v>
      </c>
      <c r="Q30" s="103">
        <v>0</v>
      </c>
      <c r="R30" s="182">
        <v>0</v>
      </c>
      <c r="S30" s="185">
        <v>0</v>
      </c>
      <c r="T30" s="103">
        <v>0</v>
      </c>
      <c r="U30" s="182">
        <v>0</v>
      </c>
      <c r="V30" s="185">
        <v>0</v>
      </c>
      <c r="W30" s="103">
        <v>0</v>
      </c>
      <c r="X30" s="182">
        <v>0</v>
      </c>
      <c r="Y30" s="185">
        <v>0</v>
      </c>
      <c r="Z30" s="103">
        <v>0</v>
      </c>
      <c r="AA30" s="182">
        <v>0</v>
      </c>
      <c r="AB30" s="185">
        <v>0</v>
      </c>
      <c r="AC30" s="103">
        <v>10368</v>
      </c>
      <c r="AD30" s="182">
        <v>10282</v>
      </c>
      <c r="AE30" s="185">
        <v>99.170524691358025</v>
      </c>
      <c r="AF30" s="103">
        <v>8896</v>
      </c>
      <c r="AG30" s="182">
        <v>8896</v>
      </c>
      <c r="AH30" s="185">
        <v>100</v>
      </c>
      <c r="AI30" s="103">
        <v>7876.49</v>
      </c>
      <c r="AJ30" s="182">
        <v>6959.1660000000002</v>
      </c>
      <c r="AK30" s="185">
        <v>88.353644834183768</v>
      </c>
      <c r="AL30" s="103">
        <v>7399</v>
      </c>
      <c r="AM30" s="182">
        <v>7399</v>
      </c>
      <c r="AN30" s="185">
        <v>100</v>
      </c>
      <c r="AO30" s="103">
        <v>2072</v>
      </c>
      <c r="AP30" s="182">
        <v>2072</v>
      </c>
      <c r="AQ30" s="185">
        <v>100</v>
      </c>
      <c r="AR30" s="103">
        <v>0</v>
      </c>
      <c r="AS30" s="182">
        <v>0</v>
      </c>
      <c r="AT30" s="185">
        <v>0</v>
      </c>
      <c r="AU30" s="103">
        <v>0</v>
      </c>
      <c r="AV30" s="182">
        <v>0</v>
      </c>
      <c r="AW30" s="185">
        <v>0</v>
      </c>
      <c r="AX30" s="103">
        <v>0</v>
      </c>
      <c r="AY30" s="182">
        <v>0</v>
      </c>
      <c r="AZ30" s="185">
        <v>0</v>
      </c>
      <c r="BA30" s="103">
        <v>0</v>
      </c>
      <c r="BB30" s="182">
        <v>0</v>
      </c>
      <c r="BC30" s="185">
        <v>0</v>
      </c>
      <c r="BD30" s="103">
        <v>0</v>
      </c>
      <c r="BE30" s="182">
        <v>0</v>
      </c>
      <c r="BF30" s="185">
        <v>0</v>
      </c>
    </row>
    <row r="31" spans="1:58" ht="14.1" customHeight="1" x14ac:dyDescent="0.2">
      <c r="A31" s="180" t="s">
        <v>243</v>
      </c>
      <c r="B31" s="103">
        <v>1651998</v>
      </c>
      <c r="C31" s="182">
        <v>1115622</v>
      </c>
      <c r="D31" s="185">
        <v>67.531679820435613</v>
      </c>
      <c r="E31" s="103">
        <v>1383498</v>
      </c>
      <c r="F31" s="182">
        <v>1274630</v>
      </c>
      <c r="G31" s="185">
        <v>92.130960796473872</v>
      </c>
      <c r="H31" s="103">
        <v>510922.12900000002</v>
      </c>
      <c r="I31" s="182">
        <v>392812</v>
      </c>
      <c r="J31" s="185">
        <v>76.882949025682152</v>
      </c>
      <c r="K31" s="103">
        <v>1413799</v>
      </c>
      <c r="L31" s="182">
        <v>668929</v>
      </c>
      <c r="M31" s="185">
        <v>47.314292908680791</v>
      </c>
      <c r="N31" s="103">
        <v>2177987</v>
      </c>
      <c r="O31" s="182">
        <v>1037199</v>
      </c>
      <c r="P31" s="185">
        <v>47.62190958899204</v>
      </c>
      <c r="Q31" s="103">
        <v>3779028</v>
      </c>
      <c r="R31" s="182">
        <v>3099491</v>
      </c>
      <c r="S31" s="185">
        <v>82.018206798150217</v>
      </c>
      <c r="T31" s="103">
        <v>259273</v>
      </c>
      <c r="U31" s="182">
        <v>249755</v>
      </c>
      <c r="V31" s="185">
        <v>96.328965993373785</v>
      </c>
      <c r="W31" s="103">
        <v>21959</v>
      </c>
      <c r="X31" s="182">
        <v>21959</v>
      </c>
      <c r="Y31" s="185">
        <v>100</v>
      </c>
      <c r="Z31" s="103">
        <v>5011968</v>
      </c>
      <c r="AA31" s="182">
        <v>11932</v>
      </c>
      <c r="AB31" s="185">
        <v>0.23807015527633058</v>
      </c>
      <c r="AC31" s="103">
        <v>0</v>
      </c>
      <c r="AD31" s="182">
        <v>0</v>
      </c>
      <c r="AE31" s="185">
        <v>0</v>
      </c>
      <c r="AF31" s="103">
        <v>0</v>
      </c>
      <c r="AG31" s="182">
        <v>0</v>
      </c>
      <c r="AH31" s="185">
        <v>0</v>
      </c>
      <c r="AI31" s="103">
        <v>0</v>
      </c>
      <c r="AJ31" s="182">
        <v>0</v>
      </c>
      <c r="AK31" s="185">
        <v>0</v>
      </c>
      <c r="AL31" s="103">
        <v>0</v>
      </c>
      <c r="AM31" s="182">
        <v>0</v>
      </c>
      <c r="AN31" s="185">
        <v>0</v>
      </c>
      <c r="AO31" s="103">
        <v>0</v>
      </c>
      <c r="AP31" s="182">
        <v>0</v>
      </c>
      <c r="AQ31" s="185">
        <v>0</v>
      </c>
      <c r="AR31" s="103">
        <v>0</v>
      </c>
      <c r="AS31" s="182">
        <v>0</v>
      </c>
      <c r="AT31" s="185">
        <v>0</v>
      </c>
      <c r="AU31" s="103">
        <v>0</v>
      </c>
      <c r="AV31" s="182">
        <v>0</v>
      </c>
      <c r="AW31" s="185">
        <v>0</v>
      </c>
      <c r="AX31" s="103">
        <v>0</v>
      </c>
      <c r="AY31" s="182">
        <v>0</v>
      </c>
      <c r="AZ31" s="185">
        <v>0</v>
      </c>
      <c r="BA31" s="103">
        <v>0</v>
      </c>
      <c r="BB31" s="182">
        <v>0</v>
      </c>
      <c r="BC31" s="185">
        <v>0</v>
      </c>
      <c r="BD31" s="103">
        <v>0</v>
      </c>
      <c r="BE31" s="182">
        <v>0</v>
      </c>
      <c r="BF31" s="185">
        <v>0</v>
      </c>
    </row>
    <row r="32" spans="1:58" ht="14.1" customHeight="1" x14ac:dyDescent="0.2">
      <c r="A32" s="180" t="s">
        <v>426</v>
      </c>
      <c r="B32" s="103">
        <v>1000</v>
      </c>
      <c r="C32" s="182">
        <v>0</v>
      </c>
      <c r="D32" s="185">
        <v>0</v>
      </c>
      <c r="E32" s="103">
        <v>0</v>
      </c>
      <c r="F32" s="182">
        <v>0</v>
      </c>
      <c r="G32" s="185">
        <v>0</v>
      </c>
      <c r="H32" s="103">
        <v>1</v>
      </c>
      <c r="I32" s="182">
        <v>0</v>
      </c>
      <c r="J32" s="185">
        <v>0</v>
      </c>
      <c r="K32" s="103">
        <v>4656</v>
      </c>
      <c r="L32" s="182">
        <v>0</v>
      </c>
      <c r="M32" s="185">
        <v>0</v>
      </c>
      <c r="N32" s="103">
        <v>53421</v>
      </c>
      <c r="O32" s="182">
        <v>16447</v>
      </c>
      <c r="P32" s="185">
        <v>30.787518017259131</v>
      </c>
      <c r="Q32" s="103">
        <v>497892</v>
      </c>
      <c r="R32" s="182">
        <v>497892</v>
      </c>
      <c r="S32" s="185">
        <v>100</v>
      </c>
      <c r="T32" s="103">
        <v>312574</v>
      </c>
      <c r="U32" s="182">
        <v>257253</v>
      </c>
      <c r="V32" s="185">
        <v>82.301471011664447</v>
      </c>
      <c r="W32" s="103">
        <v>40374050</v>
      </c>
      <c r="X32" s="182">
        <v>0</v>
      </c>
      <c r="Y32" s="185">
        <v>0</v>
      </c>
      <c r="Z32" s="103">
        <v>108550093</v>
      </c>
      <c r="AA32" s="182">
        <v>87600645</v>
      </c>
      <c r="AB32" s="185">
        <v>80.70066324125581</v>
      </c>
      <c r="AC32" s="103">
        <v>0</v>
      </c>
      <c r="AD32" s="182">
        <v>0</v>
      </c>
      <c r="AE32" s="185">
        <v>0</v>
      </c>
      <c r="AF32" s="103">
        <v>57434134</v>
      </c>
      <c r="AG32" s="182">
        <v>57434134</v>
      </c>
      <c r="AH32" s="185">
        <v>100</v>
      </c>
      <c r="AI32" s="103">
        <v>28200000</v>
      </c>
      <c r="AJ32" s="182">
        <v>28200000</v>
      </c>
      <c r="AK32" s="185">
        <v>100</v>
      </c>
      <c r="AL32" s="103">
        <v>3917433</v>
      </c>
      <c r="AM32" s="182">
        <v>3917433</v>
      </c>
      <c r="AN32" s="185">
        <v>100</v>
      </c>
      <c r="AO32" s="103">
        <v>35630860</v>
      </c>
      <c r="AP32" s="182">
        <v>35630860</v>
      </c>
      <c r="AQ32" s="185">
        <v>100</v>
      </c>
      <c r="AR32" s="103">
        <v>0</v>
      </c>
      <c r="AS32" s="182">
        <v>0</v>
      </c>
      <c r="AT32" s="185">
        <v>0</v>
      </c>
      <c r="AU32" s="103">
        <v>91431520.243000001</v>
      </c>
      <c r="AV32" s="182">
        <v>91431520.243000001</v>
      </c>
      <c r="AW32" s="185">
        <v>100</v>
      </c>
      <c r="AX32" s="103">
        <v>35561936.368000001</v>
      </c>
      <c r="AY32" s="182">
        <v>35561936.368000001</v>
      </c>
      <c r="AZ32" s="185">
        <v>100</v>
      </c>
      <c r="BA32" s="103">
        <v>13340903.941</v>
      </c>
      <c r="BB32" s="182">
        <v>13340903.941</v>
      </c>
      <c r="BC32" s="185">
        <v>100</v>
      </c>
      <c r="BD32" s="103">
        <v>46546847.947999999</v>
      </c>
      <c r="BE32" s="182">
        <v>46546847.947999999</v>
      </c>
      <c r="BF32" s="185">
        <v>100</v>
      </c>
    </row>
    <row r="33" spans="1:58" ht="14.1" customHeight="1" x14ac:dyDescent="0.2">
      <c r="A33" s="180" t="s">
        <v>254</v>
      </c>
      <c r="B33" s="103">
        <v>0</v>
      </c>
      <c r="C33" s="182">
        <v>0</v>
      </c>
      <c r="D33" s="185">
        <v>0</v>
      </c>
      <c r="E33" s="103">
        <v>0</v>
      </c>
      <c r="F33" s="182">
        <v>0</v>
      </c>
      <c r="G33" s="185">
        <v>0</v>
      </c>
      <c r="H33" s="103">
        <v>0</v>
      </c>
      <c r="I33" s="182">
        <v>0</v>
      </c>
      <c r="J33" s="185">
        <v>0</v>
      </c>
      <c r="K33" s="103">
        <v>0</v>
      </c>
      <c r="L33" s="182">
        <v>0</v>
      </c>
      <c r="M33" s="185">
        <v>0</v>
      </c>
      <c r="N33" s="103">
        <v>0</v>
      </c>
      <c r="O33" s="182">
        <v>0</v>
      </c>
      <c r="P33" s="185">
        <v>0</v>
      </c>
      <c r="Q33" s="103">
        <v>0</v>
      </c>
      <c r="R33" s="182">
        <v>0</v>
      </c>
      <c r="S33" s="185">
        <v>0</v>
      </c>
      <c r="T33" s="103">
        <v>0</v>
      </c>
      <c r="U33" s="182">
        <v>0</v>
      </c>
      <c r="V33" s="185">
        <v>0</v>
      </c>
      <c r="W33" s="103">
        <v>743053</v>
      </c>
      <c r="X33" s="182">
        <v>676003</v>
      </c>
      <c r="Y33" s="185">
        <v>90.97641756375387</v>
      </c>
      <c r="Z33" s="103">
        <v>700756</v>
      </c>
      <c r="AA33" s="182">
        <v>492698</v>
      </c>
      <c r="AB33" s="185">
        <v>70.309494317565608</v>
      </c>
      <c r="AC33" s="103">
        <v>890668</v>
      </c>
      <c r="AD33" s="182">
        <v>890555</v>
      </c>
      <c r="AE33" s="185">
        <v>99.98731289324418</v>
      </c>
      <c r="AF33" s="103">
        <v>159332</v>
      </c>
      <c r="AG33" s="182">
        <v>159332</v>
      </c>
      <c r="AH33" s="185">
        <v>100</v>
      </c>
      <c r="AI33" s="103">
        <v>189011.34599999999</v>
      </c>
      <c r="AJ33" s="182">
        <v>188866.364</v>
      </c>
      <c r="AK33" s="185">
        <v>99.923294551851939</v>
      </c>
      <c r="AL33" s="103">
        <v>136221</v>
      </c>
      <c r="AM33" s="182">
        <v>135776</v>
      </c>
      <c r="AN33" s="185">
        <v>99.673324964579606</v>
      </c>
      <c r="AO33" s="103">
        <v>104817</v>
      </c>
      <c r="AP33" s="182">
        <v>104817</v>
      </c>
      <c r="AQ33" s="185">
        <v>100</v>
      </c>
      <c r="AR33" s="103">
        <v>102327</v>
      </c>
      <c r="AS33" s="182">
        <v>99895</v>
      </c>
      <c r="AT33" s="185">
        <v>97.623305676898582</v>
      </c>
      <c r="AU33" s="103">
        <v>84403.664999999994</v>
      </c>
      <c r="AV33" s="182">
        <v>84403.664999999994</v>
      </c>
      <c r="AW33" s="185">
        <v>100</v>
      </c>
      <c r="AX33" s="103">
        <v>39368.550999999999</v>
      </c>
      <c r="AY33" s="182">
        <v>39368.550000000003</v>
      </c>
      <c r="AZ33" s="185">
        <v>99.999997459901451</v>
      </c>
      <c r="BA33" s="103">
        <v>33694.548000000003</v>
      </c>
      <c r="BB33" s="182">
        <v>33694.548000000003</v>
      </c>
      <c r="BC33" s="185">
        <v>100</v>
      </c>
      <c r="BD33" s="103">
        <v>23080.933000000001</v>
      </c>
      <c r="BE33" s="182">
        <v>23080.933000000001</v>
      </c>
      <c r="BF33" s="185">
        <v>100</v>
      </c>
    </row>
    <row r="34" spans="1:58" ht="14.1" customHeight="1" x14ac:dyDescent="0.2">
      <c r="A34" s="180" t="s">
        <v>245</v>
      </c>
      <c r="B34" s="103">
        <v>0</v>
      </c>
      <c r="C34" s="182">
        <v>0</v>
      </c>
      <c r="D34" s="185">
        <v>0</v>
      </c>
      <c r="E34" s="103">
        <v>0</v>
      </c>
      <c r="F34" s="182">
        <v>0</v>
      </c>
      <c r="G34" s="185">
        <v>0</v>
      </c>
      <c r="H34" s="103">
        <v>0</v>
      </c>
      <c r="I34" s="182">
        <v>0</v>
      </c>
      <c r="J34" s="185">
        <v>0</v>
      </c>
      <c r="K34" s="103">
        <v>0</v>
      </c>
      <c r="L34" s="182">
        <v>0</v>
      </c>
      <c r="M34" s="185">
        <v>0</v>
      </c>
      <c r="N34" s="103">
        <v>471637</v>
      </c>
      <c r="O34" s="182">
        <v>385555</v>
      </c>
      <c r="P34" s="185">
        <v>81.748251303438863</v>
      </c>
      <c r="Q34" s="103">
        <v>1000000</v>
      </c>
      <c r="R34" s="182">
        <v>671076</v>
      </c>
      <c r="S34" s="185">
        <v>67.107600000000005</v>
      </c>
      <c r="T34" s="103">
        <v>1000000</v>
      </c>
      <c r="U34" s="182">
        <v>428350</v>
      </c>
      <c r="V34" s="185">
        <v>42.835000000000001</v>
      </c>
      <c r="W34" s="103">
        <v>850000</v>
      </c>
      <c r="X34" s="182">
        <v>681377</v>
      </c>
      <c r="Y34" s="185">
        <v>80.162000000000006</v>
      </c>
      <c r="Z34" s="103">
        <v>800000</v>
      </c>
      <c r="AA34" s="182">
        <v>127568</v>
      </c>
      <c r="AB34" s="185">
        <v>15.946</v>
      </c>
      <c r="AC34" s="103">
        <v>800000</v>
      </c>
      <c r="AD34" s="182">
        <v>130110</v>
      </c>
      <c r="AE34" s="185">
        <v>16.263749999999998</v>
      </c>
      <c r="AF34" s="103">
        <v>578056</v>
      </c>
      <c r="AG34" s="182">
        <v>578056</v>
      </c>
      <c r="AH34" s="185">
        <v>100</v>
      </c>
      <c r="AI34" s="103">
        <v>639526.15899999999</v>
      </c>
      <c r="AJ34" s="182">
        <v>606302.36</v>
      </c>
      <c r="AK34" s="185">
        <v>94.804935101958819</v>
      </c>
      <c r="AL34" s="103">
        <v>1000000</v>
      </c>
      <c r="AM34" s="182">
        <v>199094</v>
      </c>
      <c r="AN34" s="185">
        <v>19.909399999999998</v>
      </c>
      <c r="AO34" s="103">
        <v>544130</v>
      </c>
      <c r="AP34" s="182">
        <v>544130</v>
      </c>
      <c r="AQ34" s="185">
        <v>100</v>
      </c>
      <c r="AR34" s="103">
        <v>551837</v>
      </c>
      <c r="AS34" s="182">
        <v>551397</v>
      </c>
      <c r="AT34" s="185">
        <v>99.920266310522848</v>
      </c>
      <c r="AU34" s="103">
        <v>1052031</v>
      </c>
      <c r="AV34" s="182">
        <v>1052031</v>
      </c>
      <c r="AW34" s="185">
        <v>100</v>
      </c>
      <c r="AX34" s="103">
        <v>1660000</v>
      </c>
      <c r="AY34" s="182">
        <v>882355.71100000001</v>
      </c>
      <c r="AZ34" s="185">
        <v>53.153958493975907</v>
      </c>
      <c r="BA34" s="103">
        <v>1600000</v>
      </c>
      <c r="BB34" s="182">
        <v>1037698.917</v>
      </c>
      <c r="BC34" s="185">
        <v>64.856182312499996</v>
      </c>
      <c r="BD34" s="103">
        <v>3294480</v>
      </c>
      <c r="BE34" s="182">
        <v>3294480</v>
      </c>
      <c r="BF34" s="185">
        <v>100</v>
      </c>
    </row>
    <row r="35" spans="1:58" ht="14.1" customHeight="1" x14ac:dyDescent="0.2">
      <c r="A35" s="180" t="s">
        <v>246</v>
      </c>
      <c r="B35" s="103">
        <v>0</v>
      </c>
      <c r="C35" s="182">
        <v>0</v>
      </c>
      <c r="D35" s="185">
        <v>0</v>
      </c>
      <c r="E35" s="103">
        <v>0</v>
      </c>
      <c r="F35" s="182">
        <v>0</v>
      </c>
      <c r="G35" s="185">
        <v>0</v>
      </c>
      <c r="H35" s="103">
        <v>0</v>
      </c>
      <c r="I35" s="182">
        <v>0</v>
      </c>
      <c r="J35" s="185">
        <v>0</v>
      </c>
      <c r="K35" s="103">
        <v>0</v>
      </c>
      <c r="L35" s="182">
        <v>0</v>
      </c>
      <c r="M35" s="185">
        <v>0</v>
      </c>
      <c r="N35" s="103">
        <v>0</v>
      </c>
      <c r="O35" s="182">
        <v>0</v>
      </c>
      <c r="P35" s="185">
        <v>0</v>
      </c>
      <c r="Q35" s="103">
        <v>0</v>
      </c>
      <c r="R35" s="182">
        <v>0</v>
      </c>
      <c r="S35" s="185">
        <v>0</v>
      </c>
      <c r="T35" s="103">
        <v>0</v>
      </c>
      <c r="U35" s="182">
        <v>0</v>
      </c>
      <c r="V35" s="185">
        <v>0</v>
      </c>
      <c r="W35" s="103">
        <v>0</v>
      </c>
      <c r="X35" s="182">
        <v>0</v>
      </c>
      <c r="Y35" s="185">
        <v>0</v>
      </c>
      <c r="Z35" s="103">
        <v>0</v>
      </c>
      <c r="AA35" s="182">
        <v>0</v>
      </c>
      <c r="AB35" s="185">
        <v>0</v>
      </c>
      <c r="AC35" s="103">
        <v>0</v>
      </c>
      <c r="AD35" s="182">
        <v>0</v>
      </c>
      <c r="AE35" s="185">
        <v>0</v>
      </c>
      <c r="AF35" s="103">
        <v>8978902</v>
      </c>
      <c r="AG35" s="182">
        <v>8978902</v>
      </c>
      <c r="AH35" s="185">
        <v>100</v>
      </c>
      <c r="AI35" s="103">
        <v>0</v>
      </c>
      <c r="AJ35" s="182">
        <v>0</v>
      </c>
      <c r="AK35" s="185">
        <v>0</v>
      </c>
      <c r="AL35" s="103">
        <v>0</v>
      </c>
      <c r="AM35" s="182">
        <v>0</v>
      </c>
      <c r="AN35" s="185">
        <v>0</v>
      </c>
      <c r="AO35" s="103">
        <v>0</v>
      </c>
      <c r="AP35" s="182">
        <v>0</v>
      </c>
      <c r="AQ35" s="185">
        <v>0</v>
      </c>
      <c r="AR35" s="103">
        <v>0</v>
      </c>
      <c r="AS35" s="182">
        <v>0</v>
      </c>
      <c r="AT35" s="185">
        <v>0</v>
      </c>
      <c r="AU35" s="103">
        <v>0</v>
      </c>
      <c r="AV35" s="182">
        <v>0</v>
      </c>
      <c r="AW35" s="185">
        <v>0</v>
      </c>
      <c r="AX35" s="103">
        <v>0</v>
      </c>
      <c r="AY35" s="182">
        <v>0</v>
      </c>
      <c r="AZ35" s="185">
        <v>0</v>
      </c>
      <c r="BA35" s="103">
        <v>0</v>
      </c>
      <c r="BB35" s="182">
        <v>0</v>
      </c>
      <c r="BC35" s="185">
        <v>0</v>
      </c>
      <c r="BD35" s="103">
        <v>0</v>
      </c>
      <c r="BE35" s="182">
        <v>0</v>
      </c>
      <c r="BF35" s="185">
        <v>0</v>
      </c>
    </row>
    <row r="36" spans="1:58" ht="14.1" customHeight="1" x14ac:dyDescent="0.2">
      <c r="A36" s="180" t="s">
        <v>247</v>
      </c>
      <c r="B36" s="103">
        <v>0</v>
      </c>
      <c r="C36" s="182">
        <v>0</v>
      </c>
      <c r="D36" s="185">
        <v>0</v>
      </c>
      <c r="E36" s="103">
        <v>0</v>
      </c>
      <c r="F36" s="182">
        <v>0</v>
      </c>
      <c r="G36" s="185">
        <v>0</v>
      </c>
      <c r="H36" s="103">
        <v>0</v>
      </c>
      <c r="I36" s="182">
        <v>0</v>
      </c>
      <c r="J36" s="185">
        <v>0</v>
      </c>
      <c r="K36" s="103">
        <v>0</v>
      </c>
      <c r="L36" s="182">
        <v>0</v>
      </c>
      <c r="M36" s="185">
        <v>0</v>
      </c>
      <c r="N36" s="103">
        <v>0</v>
      </c>
      <c r="O36" s="182">
        <v>0</v>
      </c>
      <c r="P36" s="185">
        <v>0</v>
      </c>
      <c r="Q36" s="103">
        <v>0</v>
      </c>
      <c r="R36" s="182">
        <v>0</v>
      </c>
      <c r="S36" s="185">
        <v>0</v>
      </c>
      <c r="T36" s="103">
        <v>0</v>
      </c>
      <c r="U36" s="182">
        <v>0</v>
      </c>
      <c r="V36" s="185">
        <v>0</v>
      </c>
      <c r="W36" s="103">
        <v>0</v>
      </c>
      <c r="X36" s="182">
        <v>0</v>
      </c>
      <c r="Y36" s="185">
        <v>0</v>
      </c>
      <c r="Z36" s="103">
        <v>0</v>
      </c>
      <c r="AA36" s="182">
        <v>0</v>
      </c>
      <c r="AB36" s="185">
        <v>0</v>
      </c>
      <c r="AC36" s="103">
        <v>0</v>
      </c>
      <c r="AD36" s="182">
        <v>0</v>
      </c>
      <c r="AE36" s="185">
        <v>0</v>
      </c>
      <c r="AF36" s="103">
        <v>0</v>
      </c>
      <c r="AG36" s="182">
        <v>0</v>
      </c>
      <c r="AH36" s="185">
        <v>0</v>
      </c>
      <c r="AI36" s="103">
        <v>0</v>
      </c>
      <c r="AJ36" s="182">
        <v>0</v>
      </c>
      <c r="AK36" s="185">
        <v>0</v>
      </c>
      <c r="AL36" s="103">
        <v>0</v>
      </c>
      <c r="AM36" s="182">
        <v>0</v>
      </c>
      <c r="AN36" s="185">
        <v>0</v>
      </c>
      <c r="AO36" s="103">
        <v>0</v>
      </c>
      <c r="AP36" s="182">
        <v>0</v>
      </c>
      <c r="AQ36" s="185">
        <v>0</v>
      </c>
      <c r="AR36" s="103">
        <v>0</v>
      </c>
      <c r="AS36" s="182">
        <v>0</v>
      </c>
      <c r="AT36" s="185">
        <v>0</v>
      </c>
      <c r="AU36" s="103">
        <v>0</v>
      </c>
      <c r="AV36" s="182">
        <v>0</v>
      </c>
      <c r="AW36" s="185">
        <v>0</v>
      </c>
      <c r="AX36" s="103">
        <v>0</v>
      </c>
      <c r="AY36" s="182">
        <v>0</v>
      </c>
      <c r="AZ36" s="185">
        <v>0</v>
      </c>
      <c r="BA36" s="103">
        <v>0</v>
      </c>
      <c r="BB36" s="182">
        <v>0</v>
      </c>
      <c r="BC36" s="185">
        <v>0</v>
      </c>
      <c r="BD36" s="103">
        <v>0</v>
      </c>
      <c r="BE36" s="182">
        <v>0</v>
      </c>
      <c r="BF36" s="185">
        <v>0</v>
      </c>
    </row>
    <row r="37" spans="1:58" ht="14.1" customHeight="1" x14ac:dyDescent="0.2">
      <c r="A37" s="215" t="s">
        <v>473</v>
      </c>
      <c r="B37" s="103">
        <v>0</v>
      </c>
      <c r="C37" s="182">
        <v>0</v>
      </c>
      <c r="D37" s="185">
        <v>0</v>
      </c>
      <c r="E37" s="103">
        <v>0</v>
      </c>
      <c r="F37" s="182">
        <v>0</v>
      </c>
      <c r="G37" s="185">
        <v>0</v>
      </c>
      <c r="H37" s="103">
        <v>0</v>
      </c>
      <c r="I37" s="182">
        <v>0</v>
      </c>
      <c r="J37" s="185">
        <v>0</v>
      </c>
      <c r="K37" s="103">
        <v>0</v>
      </c>
      <c r="L37" s="182">
        <v>0</v>
      </c>
      <c r="M37" s="185">
        <v>0</v>
      </c>
      <c r="N37" s="103">
        <v>0</v>
      </c>
      <c r="O37" s="182">
        <v>0</v>
      </c>
      <c r="P37" s="185">
        <v>0</v>
      </c>
      <c r="Q37" s="103">
        <v>0</v>
      </c>
      <c r="R37" s="182">
        <v>0</v>
      </c>
      <c r="S37" s="185">
        <v>0</v>
      </c>
      <c r="T37" s="103">
        <v>0</v>
      </c>
      <c r="U37" s="182">
        <v>0</v>
      </c>
      <c r="V37" s="185">
        <v>0</v>
      </c>
      <c r="W37" s="103">
        <v>0</v>
      </c>
      <c r="X37" s="182">
        <v>0</v>
      </c>
      <c r="Y37" s="185">
        <v>0</v>
      </c>
      <c r="Z37" s="103">
        <v>0</v>
      </c>
      <c r="AA37" s="182">
        <v>0</v>
      </c>
      <c r="AB37" s="185">
        <v>0</v>
      </c>
      <c r="AC37" s="103">
        <v>0</v>
      </c>
      <c r="AD37" s="182">
        <v>0</v>
      </c>
      <c r="AE37" s="185">
        <v>0</v>
      </c>
      <c r="AF37" s="103">
        <v>0</v>
      </c>
      <c r="AG37" s="182">
        <v>0</v>
      </c>
      <c r="AH37" s="185">
        <v>0</v>
      </c>
      <c r="AI37" s="103">
        <v>0</v>
      </c>
      <c r="AJ37" s="182">
        <v>0</v>
      </c>
      <c r="AK37" s="185">
        <v>0</v>
      </c>
      <c r="AL37" s="103">
        <v>0</v>
      </c>
      <c r="AM37" s="182">
        <v>0</v>
      </c>
      <c r="AN37" s="185">
        <v>0</v>
      </c>
      <c r="AO37" s="103">
        <v>0</v>
      </c>
      <c r="AP37" s="182">
        <v>0</v>
      </c>
      <c r="AQ37" s="185">
        <v>0</v>
      </c>
      <c r="AR37" s="103">
        <v>119299692</v>
      </c>
      <c r="AS37" s="182">
        <v>0</v>
      </c>
      <c r="AT37" s="185">
        <v>0</v>
      </c>
      <c r="AU37" s="103">
        <v>0</v>
      </c>
      <c r="AV37" s="182">
        <v>0</v>
      </c>
      <c r="AW37" s="185">
        <v>0</v>
      </c>
      <c r="AX37" s="103">
        <v>0</v>
      </c>
      <c r="AY37" s="182">
        <v>0</v>
      </c>
      <c r="AZ37" s="185">
        <v>0</v>
      </c>
      <c r="BA37" s="103">
        <v>0</v>
      </c>
      <c r="BB37" s="182">
        <v>0</v>
      </c>
      <c r="BC37" s="185">
        <v>0</v>
      </c>
      <c r="BD37" s="103">
        <v>0</v>
      </c>
      <c r="BE37" s="182">
        <v>0</v>
      </c>
      <c r="BF37" s="185">
        <v>0</v>
      </c>
    </row>
    <row r="38" spans="1:58" ht="14.1" customHeight="1" x14ac:dyDescent="0.2">
      <c r="A38" s="229" t="s">
        <v>508</v>
      </c>
      <c r="B38" s="209">
        <v>863137386</v>
      </c>
      <c r="C38" s="210">
        <v>754720805</v>
      </c>
      <c r="D38" s="211">
        <v>87.4392440000276</v>
      </c>
      <c r="E38" s="209">
        <v>1095390381</v>
      </c>
      <c r="F38" s="210">
        <v>933490529</v>
      </c>
      <c r="G38" s="211">
        <v>85.219894677895653</v>
      </c>
      <c r="H38" s="209">
        <v>1099961270.5850003</v>
      </c>
      <c r="I38" s="210">
        <v>1023331821</v>
      </c>
      <c r="J38" s="211">
        <v>93.033441118863593</v>
      </c>
      <c r="K38" s="209">
        <v>1358665556</v>
      </c>
      <c r="L38" s="210">
        <v>1279702704</v>
      </c>
      <c r="M38" s="211">
        <v>94.188205356992199</v>
      </c>
      <c r="N38" s="209">
        <v>1526073888</v>
      </c>
      <c r="O38" s="210">
        <v>1380141515</v>
      </c>
      <c r="P38" s="211">
        <v>90.437397943342575</v>
      </c>
      <c r="Q38" s="209">
        <v>2471117243</v>
      </c>
      <c r="R38" s="210">
        <v>1926418006</v>
      </c>
      <c r="S38" s="211">
        <v>77.957369746701261</v>
      </c>
      <c r="T38" s="209">
        <v>1391434943</v>
      </c>
      <c r="U38" s="210">
        <v>1107919330</v>
      </c>
      <c r="V38" s="211">
        <v>79.624227893204491</v>
      </c>
      <c r="W38" s="209">
        <v>1517873845</v>
      </c>
      <c r="X38" s="210">
        <v>1262887327</v>
      </c>
      <c r="Y38" s="211">
        <v>83.201073077321524</v>
      </c>
      <c r="Z38" s="209">
        <v>1685587127</v>
      </c>
      <c r="AA38" s="210">
        <v>1459802329</v>
      </c>
      <c r="AB38" s="211">
        <v>86.604976130670224</v>
      </c>
      <c r="AC38" s="209">
        <v>1850767151</v>
      </c>
      <c r="AD38" s="210">
        <v>1729441234</v>
      </c>
      <c r="AE38" s="211">
        <v>93.44456070908511</v>
      </c>
      <c r="AF38" s="209">
        <v>2546883532</v>
      </c>
      <c r="AG38" s="210">
        <v>2291113707</v>
      </c>
      <c r="AH38" s="211">
        <v>89.957537445807318</v>
      </c>
      <c r="AI38" s="209">
        <v>2675642667.9790001</v>
      </c>
      <c r="AJ38" s="210">
        <v>2550969186.434</v>
      </c>
      <c r="AK38" s="211">
        <v>95.340428561816509</v>
      </c>
      <c r="AL38" s="209">
        <v>2571211537</v>
      </c>
      <c r="AM38" s="210">
        <v>2261891214</v>
      </c>
      <c r="AN38" s="211">
        <v>87.969860956640531</v>
      </c>
      <c r="AO38" s="209">
        <v>2771795350</v>
      </c>
      <c r="AP38" s="210">
        <v>2103663876</v>
      </c>
      <c r="AQ38" s="211">
        <v>75.895353385306748</v>
      </c>
      <c r="AR38" s="209">
        <v>2736406219</v>
      </c>
      <c r="AS38" s="210">
        <v>2020834198</v>
      </c>
      <c r="AT38" s="211">
        <v>73.8499344128263</v>
      </c>
      <c r="AU38" s="209">
        <v>2780598934.0299997</v>
      </c>
      <c r="AV38" s="210">
        <v>2233251058.6590004</v>
      </c>
      <c r="AW38" s="211">
        <v>80.315468416809296</v>
      </c>
      <c r="AX38" s="209">
        <v>2933598812.132</v>
      </c>
      <c r="AY38" s="210">
        <v>2779622421.2530003</v>
      </c>
      <c r="AZ38" s="211">
        <v>94.751279887276169</v>
      </c>
      <c r="BA38" s="209">
        <v>4507056018.8620005</v>
      </c>
      <c r="BB38" s="210">
        <v>3345113974.2667198</v>
      </c>
      <c r="BC38" s="211">
        <v>74.219489623990455</v>
      </c>
      <c r="BD38" s="209">
        <v>2746345943.6009998</v>
      </c>
      <c r="BE38" s="210">
        <v>2488456897.7779999</v>
      </c>
      <c r="BF38" s="211">
        <v>90.609739227358347</v>
      </c>
    </row>
    <row r="39" spans="1:58" ht="14.1" customHeight="1" x14ac:dyDescent="0.2">
      <c r="A39" s="230" t="s">
        <v>248</v>
      </c>
      <c r="B39" s="207">
        <v>698314832</v>
      </c>
      <c r="C39" s="208">
        <v>598355726</v>
      </c>
      <c r="D39" s="200">
        <v>85.68566763594103</v>
      </c>
      <c r="E39" s="207">
        <v>927735636</v>
      </c>
      <c r="F39" s="208">
        <v>770796715</v>
      </c>
      <c r="G39" s="200">
        <v>83.083659297959741</v>
      </c>
      <c r="H39" s="207">
        <v>846018452.04700017</v>
      </c>
      <c r="I39" s="208">
        <v>773898713</v>
      </c>
      <c r="J39" s="200">
        <v>91.47539408005801</v>
      </c>
      <c r="K39" s="207">
        <v>773417351</v>
      </c>
      <c r="L39" s="208">
        <v>703538781</v>
      </c>
      <c r="M39" s="200">
        <v>90.964959615962897</v>
      </c>
      <c r="N39" s="207">
        <v>858338491</v>
      </c>
      <c r="O39" s="208">
        <v>733795017</v>
      </c>
      <c r="P39" s="200">
        <v>85.490167887624182</v>
      </c>
      <c r="Q39" s="207">
        <v>1573215755</v>
      </c>
      <c r="R39" s="208">
        <v>1078074991</v>
      </c>
      <c r="S39" s="200">
        <v>68.526836676638808</v>
      </c>
      <c r="T39" s="207">
        <v>823085709</v>
      </c>
      <c r="U39" s="208">
        <v>598386584</v>
      </c>
      <c r="V39" s="200">
        <v>72.700397717633066</v>
      </c>
      <c r="W39" s="207">
        <v>818847492</v>
      </c>
      <c r="X39" s="208">
        <v>673595802</v>
      </c>
      <c r="Y39" s="200">
        <v>82.261447776407181</v>
      </c>
      <c r="Z39" s="207">
        <v>1082064787</v>
      </c>
      <c r="AA39" s="208">
        <v>913128219</v>
      </c>
      <c r="AB39" s="200">
        <v>84.387573643499408</v>
      </c>
      <c r="AC39" s="207">
        <v>1139929150</v>
      </c>
      <c r="AD39" s="208">
        <v>1055784277</v>
      </c>
      <c r="AE39" s="200">
        <v>92.618412030256451</v>
      </c>
      <c r="AF39" s="207">
        <v>1972271964</v>
      </c>
      <c r="AG39" s="208">
        <v>1741505504</v>
      </c>
      <c r="AH39" s="200">
        <v>88.299460509899546</v>
      </c>
      <c r="AI39" s="207">
        <v>1746725271.4809999</v>
      </c>
      <c r="AJ39" s="208">
        <v>1634768408.7579999</v>
      </c>
      <c r="AK39" s="200">
        <v>93.590471005891217</v>
      </c>
      <c r="AL39" s="207">
        <v>1552678443</v>
      </c>
      <c r="AM39" s="208">
        <v>1314366342</v>
      </c>
      <c r="AN39" s="200">
        <v>84.651548292282172</v>
      </c>
      <c r="AO39" s="207">
        <v>2008952530</v>
      </c>
      <c r="AP39" s="208">
        <v>1398495347</v>
      </c>
      <c r="AQ39" s="200">
        <v>69.613160396577413</v>
      </c>
      <c r="AR39" s="207">
        <v>1615661681</v>
      </c>
      <c r="AS39" s="208">
        <v>1136046192</v>
      </c>
      <c r="AT39" s="200">
        <v>70.314608891191497</v>
      </c>
      <c r="AU39" s="207">
        <v>1898063539.6329999</v>
      </c>
      <c r="AV39" s="208">
        <v>1432464010.776</v>
      </c>
      <c r="AW39" s="200">
        <v>75.469760672657685</v>
      </c>
      <c r="AX39" s="207">
        <v>2139051102.7809999</v>
      </c>
      <c r="AY39" s="208">
        <v>2034000542.9330001</v>
      </c>
      <c r="AZ39" s="200">
        <v>95.088917711623495</v>
      </c>
      <c r="BA39" s="207">
        <v>3288223310.9920001</v>
      </c>
      <c r="BB39" s="208">
        <v>2215975686.7357197</v>
      </c>
      <c r="BC39" s="200">
        <v>67.391277208213637</v>
      </c>
      <c r="BD39" s="207">
        <v>1588318430.4519999</v>
      </c>
      <c r="BE39" s="208">
        <v>1384102365.6919999</v>
      </c>
      <c r="BF39" s="200">
        <v>87.142624498672802</v>
      </c>
    </row>
    <row r="40" spans="1:58" ht="14.1" customHeight="1" x14ac:dyDescent="0.2">
      <c r="A40" s="180" t="s">
        <v>237</v>
      </c>
      <c r="B40" s="103">
        <v>134103934</v>
      </c>
      <c r="C40" s="182">
        <v>127025292</v>
      </c>
      <c r="D40" s="185">
        <v>94.721525469938854</v>
      </c>
      <c r="E40" s="103">
        <v>155417899</v>
      </c>
      <c r="F40" s="182">
        <v>152512924</v>
      </c>
      <c r="G40" s="185">
        <v>98.130862005797667</v>
      </c>
      <c r="H40" s="103">
        <v>242436587.92399999</v>
      </c>
      <c r="I40" s="182">
        <v>238588304</v>
      </c>
      <c r="J40" s="185">
        <v>98.412663716746266</v>
      </c>
      <c r="K40" s="103">
        <v>248839963</v>
      </c>
      <c r="L40" s="182">
        <v>245041509</v>
      </c>
      <c r="M40" s="185">
        <v>98.473535378238267</v>
      </c>
      <c r="N40" s="103">
        <v>309443674</v>
      </c>
      <c r="O40" s="182">
        <v>306752918</v>
      </c>
      <c r="P40" s="185">
        <v>99.130453705768758</v>
      </c>
      <c r="Q40" s="103">
        <v>416035248</v>
      </c>
      <c r="R40" s="182">
        <v>368633395</v>
      </c>
      <c r="S40" s="185">
        <v>88.606289195957743</v>
      </c>
      <c r="T40" s="103">
        <v>102853127</v>
      </c>
      <c r="U40" s="182">
        <v>85148754</v>
      </c>
      <c r="V40" s="185">
        <v>82.786743080742696</v>
      </c>
      <c r="W40" s="103">
        <v>205048422</v>
      </c>
      <c r="X40" s="182">
        <v>121977568</v>
      </c>
      <c r="Y40" s="185">
        <v>59.487201515747337</v>
      </c>
      <c r="Z40" s="103">
        <v>141765431</v>
      </c>
      <c r="AA40" s="182">
        <v>100464076</v>
      </c>
      <c r="AB40" s="185">
        <v>70.866413124367384</v>
      </c>
      <c r="AC40" s="103">
        <v>127721349</v>
      </c>
      <c r="AD40" s="182">
        <v>93875447</v>
      </c>
      <c r="AE40" s="185">
        <v>73.500200033120549</v>
      </c>
      <c r="AF40" s="103">
        <v>128597048</v>
      </c>
      <c r="AG40" s="182">
        <v>105700452</v>
      </c>
      <c r="AH40" s="185">
        <v>82.195084291515002</v>
      </c>
      <c r="AI40" s="103">
        <v>137176410.28</v>
      </c>
      <c r="AJ40" s="182">
        <v>128025565.167</v>
      </c>
      <c r="AK40" s="185">
        <v>93.329140852773733</v>
      </c>
      <c r="AL40" s="103">
        <v>136127908</v>
      </c>
      <c r="AM40" s="182">
        <v>72373636</v>
      </c>
      <c r="AN40" s="185">
        <v>53.165906288664921</v>
      </c>
      <c r="AO40" s="103">
        <v>92122018</v>
      </c>
      <c r="AP40" s="182">
        <v>42497647</v>
      </c>
      <c r="AQ40" s="185">
        <v>46.131910614463528</v>
      </c>
      <c r="AR40" s="103">
        <v>297935711</v>
      </c>
      <c r="AS40" s="182">
        <v>67252974</v>
      </c>
      <c r="AT40" s="185">
        <v>22.572981860506143</v>
      </c>
      <c r="AU40" s="103">
        <v>88429007.275000006</v>
      </c>
      <c r="AV40" s="182">
        <v>30555847.840999998</v>
      </c>
      <c r="AW40" s="185">
        <v>34.554100269356439</v>
      </c>
      <c r="AX40" s="103">
        <v>129878407.859</v>
      </c>
      <c r="AY40" s="182">
        <v>85748521.464000002</v>
      </c>
      <c r="AZ40" s="185">
        <v>66.022153241277209</v>
      </c>
      <c r="BA40" s="103">
        <v>253643844.18200001</v>
      </c>
      <c r="BB40" s="182">
        <v>164868631.66299999</v>
      </c>
      <c r="BC40" s="185">
        <v>65.00005241392725</v>
      </c>
      <c r="BD40" s="103">
        <v>118152634.83499999</v>
      </c>
      <c r="BE40" s="182">
        <v>78977912.054000005</v>
      </c>
      <c r="BF40" s="185">
        <v>66.843970229096087</v>
      </c>
    </row>
    <row r="41" spans="1:58" ht="14.1" customHeight="1" x14ac:dyDescent="0.2">
      <c r="A41" s="180" t="s">
        <v>425</v>
      </c>
      <c r="B41" s="103">
        <v>0</v>
      </c>
      <c r="C41" s="182">
        <v>0</v>
      </c>
      <c r="D41" s="185">
        <v>0</v>
      </c>
      <c r="E41" s="103">
        <v>0</v>
      </c>
      <c r="F41" s="182">
        <v>0</v>
      </c>
      <c r="G41" s="185">
        <v>0</v>
      </c>
      <c r="H41" s="103">
        <v>0</v>
      </c>
      <c r="I41" s="182">
        <v>0</v>
      </c>
      <c r="J41" s="185">
        <v>0</v>
      </c>
      <c r="K41" s="103">
        <v>0</v>
      </c>
      <c r="L41" s="182">
        <v>0</v>
      </c>
      <c r="M41" s="185">
        <v>0</v>
      </c>
      <c r="N41" s="103">
        <v>0</v>
      </c>
      <c r="O41" s="182">
        <v>0</v>
      </c>
      <c r="P41" s="185">
        <v>0</v>
      </c>
      <c r="Q41" s="103">
        <v>0</v>
      </c>
      <c r="R41" s="182">
        <v>0</v>
      </c>
      <c r="S41" s="185">
        <v>0</v>
      </c>
      <c r="T41" s="103">
        <v>0</v>
      </c>
      <c r="U41" s="182">
        <v>0</v>
      </c>
      <c r="V41" s="185">
        <v>0</v>
      </c>
      <c r="W41" s="103">
        <v>0</v>
      </c>
      <c r="X41" s="182">
        <v>0</v>
      </c>
      <c r="Y41" s="185">
        <v>0</v>
      </c>
      <c r="Z41" s="103">
        <v>0</v>
      </c>
      <c r="AA41" s="182">
        <v>0</v>
      </c>
      <c r="AB41" s="185">
        <v>0</v>
      </c>
      <c r="AC41" s="103">
        <v>0</v>
      </c>
      <c r="AD41" s="182">
        <v>0</v>
      </c>
      <c r="AE41" s="185">
        <v>0</v>
      </c>
      <c r="AF41" s="103">
        <v>224674</v>
      </c>
      <c r="AG41" s="182">
        <v>224674</v>
      </c>
      <c r="AH41" s="185">
        <v>100</v>
      </c>
      <c r="AI41" s="103">
        <v>0</v>
      </c>
      <c r="AJ41" s="182">
        <v>0</v>
      </c>
      <c r="AK41" s="185">
        <v>0</v>
      </c>
      <c r="AL41" s="103">
        <v>0</v>
      </c>
      <c r="AM41" s="182">
        <v>0</v>
      </c>
      <c r="AN41" s="185">
        <v>0</v>
      </c>
      <c r="AO41" s="103">
        <v>0</v>
      </c>
      <c r="AP41" s="182">
        <v>0</v>
      </c>
      <c r="AQ41" s="185">
        <v>0</v>
      </c>
      <c r="AR41" s="103">
        <v>0</v>
      </c>
      <c r="AS41" s="182">
        <v>0</v>
      </c>
      <c r="AT41" s="185">
        <v>0</v>
      </c>
      <c r="AU41" s="103">
        <v>0</v>
      </c>
      <c r="AV41" s="182">
        <v>0</v>
      </c>
      <c r="AW41" s="185">
        <v>0</v>
      </c>
      <c r="AX41" s="103">
        <v>0</v>
      </c>
      <c r="AY41" s="182">
        <v>0</v>
      </c>
      <c r="AZ41" s="185">
        <v>0</v>
      </c>
      <c r="BA41" s="103">
        <v>0</v>
      </c>
      <c r="BB41" s="182">
        <v>0</v>
      </c>
      <c r="BC41" s="185">
        <v>0</v>
      </c>
      <c r="BD41" s="103">
        <v>0</v>
      </c>
      <c r="BE41" s="182">
        <v>0</v>
      </c>
      <c r="BF41" s="185">
        <v>0</v>
      </c>
    </row>
    <row r="42" spans="1:58" ht="14.1" customHeight="1" x14ac:dyDescent="0.2">
      <c r="A42" s="180" t="s">
        <v>254</v>
      </c>
      <c r="B42" s="103">
        <v>30718620</v>
      </c>
      <c r="C42" s="182">
        <v>29339787</v>
      </c>
      <c r="D42" s="185">
        <v>95.511409692232263</v>
      </c>
      <c r="E42" s="103">
        <v>12236846</v>
      </c>
      <c r="F42" s="182">
        <v>10180890</v>
      </c>
      <c r="G42" s="185">
        <v>83.19864448731316</v>
      </c>
      <c r="H42" s="103">
        <v>11506230.614</v>
      </c>
      <c r="I42" s="182">
        <v>10844804</v>
      </c>
      <c r="J42" s="185">
        <v>94.251578677771136</v>
      </c>
      <c r="K42" s="103">
        <v>336408242</v>
      </c>
      <c r="L42" s="182">
        <v>331122414</v>
      </c>
      <c r="M42" s="185">
        <v>98.428745987739504</v>
      </c>
      <c r="N42" s="103">
        <v>358291723</v>
      </c>
      <c r="O42" s="182">
        <v>339593580</v>
      </c>
      <c r="P42" s="185">
        <v>94.781307577122007</v>
      </c>
      <c r="Q42" s="103">
        <v>481866240</v>
      </c>
      <c r="R42" s="182">
        <v>479709620</v>
      </c>
      <c r="S42" s="185">
        <v>99.552444263370674</v>
      </c>
      <c r="T42" s="103">
        <v>465496107</v>
      </c>
      <c r="U42" s="182">
        <v>424383992</v>
      </c>
      <c r="V42" s="185">
        <v>91.168107663680203</v>
      </c>
      <c r="W42" s="103">
        <v>493977931</v>
      </c>
      <c r="X42" s="182">
        <v>467313957</v>
      </c>
      <c r="Y42" s="185">
        <v>94.602193270856873</v>
      </c>
      <c r="Z42" s="103">
        <v>461756909</v>
      </c>
      <c r="AA42" s="182">
        <v>446210034</v>
      </c>
      <c r="AB42" s="185">
        <v>96.633103978093374</v>
      </c>
      <c r="AC42" s="103">
        <v>583116652</v>
      </c>
      <c r="AD42" s="182">
        <v>579781510</v>
      </c>
      <c r="AE42" s="185">
        <v>99.428048918074794</v>
      </c>
      <c r="AF42" s="103">
        <v>445789846</v>
      </c>
      <c r="AG42" s="182">
        <v>443683077</v>
      </c>
      <c r="AH42" s="185">
        <v>99.527407584783802</v>
      </c>
      <c r="AI42" s="103">
        <v>791740986.21800005</v>
      </c>
      <c r="AJ42" s="182">
        <v>788175212.50899994</v>
      </c>
      <c r="AK42" s="185">
        <v>99.549628758511901</v>
      </c>
      <c r="AL42" s="103">
        <v>882405186</v>
      </c>
      <c r="AM42" s="182">
        <v>875151236</v>
      </c>
      <c r="AN42" s="185">
        <v>99.177934341831943</v>
      </c>
      <c r="AO42" s="103">
        <v>670720802</v>
      </c>
      <c r="AP42" s="182">
        <v>662670882</v>
      </c>
      <c r="AQ42" s="185">
        <v>98.799810595407777</v>
      </c>
      <c r="AR42" s="103">
        <v>822474827</v>
      </c>
      <c r="AS42" s="182">
        <v>817201032</v>
      </c>
      <c r="AT42" s="185">
        <v>99.358789493991409</v>
      </c>
      <c r="AU42" s="103">
        <v>793772387.12199998</v>
      </c>
      <c r="AV42" s="182">
        <v>769897200.04200006</v>
      </c>
      <c r="AW42" s="185">
        <v>96.992187248215473</v>
      </c>
      <c r="AX42" s="103">
        <v>658420216.49199998</v>
      </c>
      <c r="AY42" s="182">
        <v>653624268.22099996</v>
      </c>
      <c r="AZ42" s="185">
        <v>99.271597658930887</v>
      </c>
      <c r="BA42" s="103">
        <v>965188863.68799996</v>
      </c>
      <c r="BB42" s="182">
        <v>964269655.86800003</v>
      </c>
      <c r="BC42" s="185">
        <v>99.904763942624911</v>
      </c>
      <c r="BD42" s="103">
        <v>1031918878.314</v>
      </c>
      <c r="BE42" s="182">
        <v>1018309917.747</v>
      </c>
      <c r="BF42" s="185">
        <v>98.681198604561331</v>
      </c>
    </row>
    <row r="43" spans="1:58" ht="14.1" customHeight="1" x14ac:dyDescent="0.2">
      <c r="A43" s="180" t="s">
        <v>476</v>
      </c>
      <c r="B43" s="103">
        <v>0</v>
      </c>
      <c r="C43" s="182">
        <v>0</v>
      </c>
      <c r="D43" s="185">
        <v>0</v>
      </c>
      <c r="E43" s="103">
        <v>0</v>
      </c>
      <c r="F43" s="182">
        <v>0</v>
      </c>
      <c r="G43" s="185">
        <v>0</v>
      </c>
      <c r="H43" s="103">
        <v>0</v>
      </c>
      <c r="I43" s="182">
        <v>0</v>
      </c>
      <c r="J43" s="185">
        <v>0</v>
      </c>
      <c r="K43" s="103">
        <v>0</v>
      </c>
      <c r="L43" s="182">
        <v>0</v>
      </c>
      <c r="M43" s="185">
        <v>0</v>
      </c>
      <c r="N43" s="103">
        <v>0</v>
      </c>
      <c r="O43" s="182">
        <v>0</v>
      </c>
      <c r="P43" s="185">
        <v>0</v>
      </c>
      <c r="Q43" s="103">
        <v>0</v>
      </c>
      <c r="R43" s="182">
        <v>0</v>
      </c>
      <c r="S43" s="185">
        <v>0</v>
      </c>
      <c r="T43" s="103">
        <v>0</v>
      </c>
      <c r="U43" s="182">
        <v>0</v>
      </c>
      <c r="V43" s="185">
        <v>0</v>
      </c>
      <c r="W43" s="103">
        <v>0</v>
      </c>
      <c r="X43" s="182">
        <v>0</v>
      </c>
      <c r="Y43" s="185">
        <v>0</v>
      </c>
      <c r="Z43" s="103">
        <v>0</v>
      </c>
      <c r="AA43" s="182">
        <v>0</v>
      </c>
      <c r="AB43" s="185">
        <v>0</v>
      </c>
      <c r="AC43" s="103">
        <v>0</v>
      </c>
      <c r="AD43" s="182">
        <v>0</v>
      </c>
      <c r="AE43" s="185">
        <v>0</v>
      </c>
      <c r="AF43" s="103">
        <v>0</v>
      </c>
      <c r="AG43" s="182">
        <v>0</v>
      </c>
      <c r="AH43" s="185">
        <v>0</v>
      </c>
      <c r="AI43" s="103">
        <v>0</v>
      </c>
      <c r="AJ43" s="182">
        <v>0</v>
      </c>
      <c r="AK43" s="185">
        <v>0</v>
      </c>
      <c r="AL43" s="103">
        <v>0</v>
      </c>
      <c r="AM43" s="182">
        <v>0</v>
      </c>
      <c r="AN43" s="185">
        <v>0</v>
      </c>
      <c r="AO43" s="103">
        <v>0</v>
      </c>
      <c r="AP43" s="182">
        <v>0</v>
      </c>
      <c r="AQ43" s="185">
        <v>0</v>
      </c>
      <c r="AR43" s="103">
        <v>334000</v>
      </c>
      <c r="AS43" s="182">
        <v>334000</v>
      </c>
      <c r="AT43" s="185">
        <v>100</v>
      </c>
      <c r="AU43" s="103">
        <v>334000</v>
      </c>
      <c r="AV43" s="182">
        <v>334000</v>
      </c>
      <c r="AW43" s="185">
        <v>100</v>
      </c>
      <c r="AX43" s="103">
        <v>6249090</v>
      </c>
      <c r="AY43" s="182">
        <v>6249088.6349999998</v>
      </c>
      <c r="AZ43" s="185">
        <v>99.999978156819623</v>
      </c>
      <c r="BA43" s="103">
        <v>0</v>
      </c>
      <c r="BB43" s="182">
        <v>0</v>
      </c>
      <c r="BC43" s="185">
        <v>0</v>
      </c>
      <c r="BD43" s="103">
        <v>7956000</v>
      </c>
      <c r="BE43" s="182">
        <v>7066702.2850000001</v>
      </c>
      <c r="BF43" s="185">
        <v>88.822301219205642</v>
      </c>
    </row>
    <row r="44" spans="1:58" ht="14.1" customHeight="1" thickBot="1" x14ac:dyDescent="0.25">
      <c r="A44" s="180" t="s">
        <v>536</v>
      </c>
      <c r="B44" s="103">
        <v>0</v>
      </c>
      <c r="C44" s="182">
        <v>0</v>
      </c>
      <c r="D44" s="185">
        <v>0</v>
      </c>
      <c r="E44" s="103">
        <v>0</v>
      </c>
      <c r="F44" s="182">
        <v>0</v>
      </c>
      <c r="G44" s="185">
        <v>0</v>
      </c>
      <c r="H44" s="103">
        <v>0</v>
      </c>
      <c r="I44" s="182">
        <v>0</v>
      </c>
      <c r="J44" s="185">
        <v>0</v>
      </c>
      <c r="K44" s="103">
        <v>0</v>
      </c>
      <c r="L44" s="182">
        <v>0</v>
      </c>
      <c r="M44" s="185">
        <v>0</v>
      </c>
      <c r="N44" s="103">
        <v>0</v>
      </c>
      <c r="O44" s="182">
        <v>0</v>
      </c>
      <c r="P44" s="185">
        <v>0</v>
      </c>
      <c r="Q44" s="103">
        <v>0</v>
      </c>
      <c r="R44" s="182">
        <v>0</v>
      </c>
      <c r="S44" s="185">
        <v>0</v>
      </c>
      <c r="T44" s="103">
        <v>0</v>
      </c>
      <c r="U44" s="182">
        <v>0</v>
      </c>
      <c r="V44" s="185">
        <v>0</v>
      </c>
      <c r="W44" s="103">
        <v>3516837</v>
      </c>
      <c r="X44" s="182">
        <v>0</v>
      </c>
      <c r="Y44" s="185">
        <v>0</v>
      </c>
      <c r="Z44" s="103">
        <v>1930389</v>
      </c>
      <c r="AA44" s="182">
        <v>0</v>
      </c>
      <c r="AB44" s="185">
        <v>0</v>
      </c>
      <c r="AC44" s="103">
        <v>6387694</v>
      </c>
      <c r="AD44" s="182">
        <v>0</v>
      </c>
      <c r="AE44" s="185">
        <v>0</v>
      </c>
      <c r="AF44" s="103">
        <v>8085132</v>
      </c>
      <c r="AG44" s="182">
        <v>0</v>
      </c>
      <c r="AH44" s="185">
        <v>0</v>
      </c>
      <c r="AI44" s="103">
        <v>6052336.574</v>
      </c>
      <c r="AJ44" s="182">
        <v>0</v>
      </c>
      <c r="AK44" s="185">
        <v>0</v>
      </c>
      <c r="AL44" s="103">
        <v>4239192</v>
      </c>
      <c r="AM44" s="182">
        <v>0</v>
      </c>
      <c r="AN44" s="185">
        <v>0</v>
      </c>
      <c r="AO44" s="103">
        <v>2723302</v>
      </c>
      <c r="AP44" s="182">
        <v>0</v>
      </c>
      <c r="AQ44" s="185">
        <v>0</v>
      </c>
      <c r="AR44" s="103">
        <v>7335603</v>
      </c>
      <c r="AS44" s="182">
        <v>0</v>
      </c>
      <c r="AT44" s="185">
        <v>0</v>
      </c>
      <c r="AU44" s="103">
        <v>236919829.699</v>
      </c>
      <c r="AV44" s="182">
        <v>0</v>
      </c>
      <c r="AW44" s="185">
        <v>0</v>
      </c>
      <c r="AX44" s="103">
        <v>145036894.296</v>
      </c>
      <c r="AY44" s="182">
        <v>0</v>
      </c>
      <c r="AZ44" s="185">
        <v>0</v>
      </c>
      <c r="BA44" s="103">
        <v>94696611.368000001</v>
      </c>
      <c r="BB44" s="182">
        <v>0</v>
      </c>
      <c r="BC44" s="185">
        <v>0</v>
      </c>
      <c r="BD44" s="103">
        <v>274641789.81199998</v>
      </c>
      <c r="BE44" s="182">
        <v>0</v>
      </c>
      <c r="BF44" s="185">
        <v>0</v>
      </c>
    </row>
    <row r="45" spans="1:58" ht="14.1" customHeight="1" thickBot="1" x14ac:dyDescent="0.25">
      <c r="A45" s="219" t="s">
        <v>249</v>
      </c>
      <c r="B45" s="212">
        <v>1791952829</v>
      </c>
      <c r="C45" s="213">
        <v>1548369977</v>
      </c>
      <c r="D45" s="214">
        <v>86.406849105736143</v>
      </c>
      <c r="E45" s="212">
        <v>2248961950</v>
      </c>
      <c r="F45" s="213">
        <v>1939966067</v>
      </c>
      <c r="G45" s="214">
        <v>86.260510854796806</v>
      </c>
      <c r="H45" s="212">
        <v>2159707747.0750003</v>
      </c>
      <c r="I45" s="213">
        <v>1999755608</v>
      </c>
      <c r="J45" s="214">
        <v>92.593806301263143</v>
      </c>
      <c r="K45" s="212">
        <v>2825647230</v>
      </c>
      <c r="L45" s="213">
        <v>2661559606</v>
      </c>
      <c r="M45" s="214">
        <v>94.192918979486336</v>
      </c>
      <c r="N45" s="212">
        <v>3212878398</v>
      </c>
      <c r="O45" s="213">
        <v>2981115741</v>
      </c>
      <c r="P45" s="214">
        <v>92.786447904649265</v>
      </c>
      <c r="Q45" s="212">
        <v>4449088910</v>
      </c>
      <c r="R45" s="213">
        <v>3759564676</v>
      </c>
      <c r="S45" s="214">
        <v>84.501900322778667</v>
      </c>
      <c r="T45" s="212">
        <v>2241081117</v>
      </c>
      <c r="U45" s="213">
        <v>1896382116</v>
      </c>
      <c r="V45" s="214">
        <v>84.619075213956208</v>
      </c>
      <c r="W45" s="212">
        <v>2629383516</v>
      </c>
      <c r="X45" s="213">
        <v>2110539059</v>
      </c>
      <c r="Y45" s="214">
        <v>80.267448478215826</v>
      </c>
      <c r="Z45" s="212">
        <v>3105064879</v>
      </c>
      <c r="AA45" s="213">
        <v>2752124525</v>
      </c>
      <c r="AB45" s="214">
        <v>88.633398407003142</v>
      </c>
      <c r="AC45" s="212">
        <v>2950503450</v>
      </c>
      <c r="AD45" s="213">
        <v>2764538350</v>
      </c>
      <c r="AE45" s="214">
        <v>93.697173951787789</v>
      </c>
      <c r="AF45" s="212">
        <v>3731565434</v>
      </c>
      <c r="AG45" s="213">
        <v>3433617098</v>
      </c>
      <c r="AH45" s="214">
        <v>92.015459965266686</v>
      </c>
      <c r="AI45" s="212">
        <v>4223994833.3250003</v>
      </c>
      <c r="AJ45" s="213">
        <v>3985792750.8990002</v>
      </c>
      <c r="AK45" s="214">
        <v>94.360739256906371</v>
      </c>
      <c r="AL45" s="212">
        <v>3665756659</v>
      </c>
      <c r="AM45" s="213">
        <v>3301306185</v>
      </c>
      <c r="AN45" s="214">
        <v>90.057974167346387</v>
      </c>
      <c r="AO45" s="212">
        <v>3919295461</v>
      </c>
      <c r="AP45" s="213">
        <v>3224407511</v>
      </c>
      <c r="AQ45" s="214">
        <v>82.270079994869775</v>
      </c>
      <c r="AR45" s="212">
        <v>4144479320</v>
      </c>
      <c r="AS45" s="213">
        <v>3176615611</v>
      </c>
      <c r="AT45" s="214">
        <v>76.646916674686167</v>
      </c>
      <c r="AU45" s="212">
        <v>4786535595.4660006</v>
      </c>
      <c r="AV45" s="213">
        <v>3941491489.2450004</v>
      </c>
      <c r="AW45" s="214">
        <v>82.345391789805973</v>
      </c>
      <c r="AX45" s="212">
        <v>4781089946.3909998</v>
      </c>
      <c r="AY45" s="213">
        <v>4419480827.9029999</v>
      </c>
      <c r="AZ45" s="214">
        <v>92.436680285403114</v>
      </c>
      <c r="BA45" s="212">
        <v>6395420887.1704807</v>
      </c>
      <c r="BB45" s="213">
        <v>5053473089.48734</v>
      </c>
      <c r="BC45" s="214">
        <v>79.017052648166569</v>
      </c>
      <c r="BD45" s="212">
        <v>5014551034.2220001</v>
      </c>
      <c r="BE45" s="213">
        <v>4421241578.467</v>
      </c>
      <c r="BF45" s="214">
        <v>88.168243742940561</v>
      </c>
    </row>
    <row r="46" spans="1:58" ht="14.1" customHeight="1" x14ac:dyDescent="0.2">
      <c r="B46" s="97"/>
      <c r="C46" s="97"/>
      <c r="K46" s="95"/>
      <c r="L46" s="95"/>
      <c r="N46" s="97"/>
      <c r="O46" s="95"/>
      <c r="Q46" s="97"/>
      <c r="R46" s="95"/>
      <c r="T46" s="97"/>
      <c r="W46" s="97"/>
      <c r="X46" s="97"/>
      <c r="AF46" s="95"/>
      <c r="AG46" s="95"/>
      <c r="AH46" s="163"/>
    </row>
    <row r="47" spans="1:58" s="162" customFormat="1" ht="14.1" customHeight="1" x14ac:dyDescent="0.2">
      <c r="A47" s="94" t="s">
        <v>512</v>
      </c>
      <c r="AX47" s="403">
        <v>4781089945.9580002</v>
      </c>
      <c r="AY47" s="403">
        <v>4419480828.4020004</v>
      </c>
      <c r="AZ47" s="403"/>
      <c r="BA47" s="403">
        <v>6395420886.8799992</v>
      </c>
      <c r="BB47" s="403">
        <v>5053473089.4554701</v>
      </c>
      <c r="BC47" s="403"/>
      <c r="BD47" s="403">
        <v>5014551034.2220001</v>
      </c>
      <c r="BE47" s="403">
        <v>4421241578.467</v>
      </c>
    </row>
    <row r="48" spans="1:58" ht="14.1" customHeight="1" x14ac:dyDescent="0.2">
      <c r="A48" s="94" t="s">
        <v>511</v>
      </c>
      <c r="N48" s="95"/>
      <c r="AR48" s="95"/>
      <c r="AS48" s="95"/>
      <c r="AV48" s="95"/>
      <c r="AX48" s="405"/>
      <c r="AY48" s="405"/>
      <c r="AZ48" s="405"/>
      <c r="BA48" s="405"/>
      <c r="BB48" s="405"/>
      <c r="BC48" s="405"/>
      <c r="BD48" s="405"/>
      <c r="BE48" s="405"/>
    </row>
    <row r="49" spans="50:57" ht="14.1" customHeight="1" x14ac:dyDescent="0.2">
      <c r="AX49" s="404">
        <v>-0.43299961090087891</v>
      </c>
      <c r="AY49" s="404">
        <v>0.49900054931640625</v>
      </c>
      <c r="AZ49" s="405"/>
      <c r="BA49" s="404">
        <v>-0.2904815673828125</v>
      </c>
      <c r="BB49" s="404">
        <v>-3.1869888305664063E-2</v>
      </c>
      <c r="BC49" s="405"/>
      <c r="BD49" s="404">
        <v>0</v>
      </c>
      <c r="BE49" s="404">
        <v>0</v>
      </c>
    </row>
  </sheetData>
  <mergeCells count="23">
    <mergeCell ref="N7:P7"/>
    <mergeCell ref="Q7:S7"/>
    <mergeCell ref="T7:V7"/>
    <mergeCell ref="AX7:AZ7"/>
    <mergeCell ref="AU7:AW7"/>
    <mergeCell ref="AF7:AH7"/>
    <mergeCell ref="Z7:AB7"/>
    <mergeCell ref="A1:A6"/>
    <mergeCell ref="AL2:BF2"/>
    <mergeCell ref="AL3:BF3"/>
    <mergeCell ref="A7:A8"/>
    <mergeCell ref="B7:D7"/>
    <mergeCell ref="E7:G7"/>
    <mergeCell ref="AC7:AE7"/>
    <mergeCell ref="W7:Y7"/>
    <mergeCell ref="AR7:AT7"/>
    <mergeCell ref="AO7:AQ7"/>
    <mergeCell ref="AL7:AN7"/>
    <mergeCell ref="AI7:AK7"/>
    <mergeCell ref="BA7:BC7"/>
    <mergeCell ref="BD7:BF7"/>
    <mergeCell ref="H7:J7"/>
    <mergeCell ref="K7:M7"/>
  </mergeCells>
  <phoneticPr fontId="7" type="noConversion"/>
  <printOptions horizontalCentered="1" verticalCentered="1"/>
  <pageMargins left="0.7" right="0.56000000000000005" top="0.39370078740157483" bottom="0.43307086614173229" header="1.1811023622047245" footer="0.94488188976377963"/>
  <pageSetup scale="75" orientation="landscape" r:id="rId1"/>
  <headerFooter alignWithMargins="0">
    <oddHeader>&amp;C&amp;"Arial,Negrita"EMPRESAS INDUSTRIALES Y COMERCIALES
PRESUPUESTO Y EJECUCIÓN DE GASTOS POR CUENTAS
A DICIEMBRE 31 DE 1998 A 2008
MILES DE PESOS&amp;"Arial,Normal" CORRIENTES</oddHeader>
    <oddFooter>&amp;LFUENTE: Ejecución Presupuestal
&amp;C&amp;P/&amp;N&amp;R&amp;8&amp;Z&amp;F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40"/>
  <sheetViews>
    <sheetView showGridLines="0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53" style="94" customWidth="1"/>
    <col min="2" max="3" width="13.5703125" style="94" hidden="1" customWidth="1" outlineLevel="1"/>
    <col min="4" max="4" width="8.140625" style="94" hidden="1" customWidth="1" outlineLevel="1"/>
    <col min="5" max="6" width="13.5703125" style="94" hidden="1" customWidth="1" outlineLevel="1"/>
    <col min="7" max="7" width="8.140625" style="94" hidden="1" customWidth="1" outlineLevel="1"/>
    <col min="8" max="9" width="13.5703125" style="94" hidden="1" customWidth="1" outlineLevel="1"/>
    <col min="10" max="10" width="8.140625" style="94" hidden="1" customWidth="1" outlineLevel="1"/>
    <col min="11" max="12" width="13.5703125" style="94" hidden="1" customWidth="1" outlineLevel="1"/>
    <col min="13" max="13" width="8.140625" style="94" hidden="1" customWidth="1" outlineLevel="1"/>
    <col min="14" max="15" width="13.5703125" style="94" hidden="1" customWidth="1" outlineLevel="1"/>
    <col min="16" max="16" width="8.140625" style="94" hidden="1" customWidth="1" outlineLevel="1"/>
    <col min="17" max="18" width="13.5703125" style="94" hidden="1" customWidth="1" outlineLevel="1"/>
    <col min="19" max="19" width="8.140625" style="94" hidden="1" customWidth="1" outlineLevel="1"/>
    <col min="20" max="21" width="13.5703125" style="94" hidden="1" customWidth="1" outlineLevel="1"/>
    <col min="22" max="22" width="8.140625" style="94" hidden="1" customWidth="1" outlineLevel="1"/>
    <col min="23" max="24" width="13.5703125" style="94" hidden="1" customWidth="1" outlineLevel="1"/>
    <col min="25" max="25" width="8.140625" style="94" hidden="1" customWidth="1" outlineLevel="1"/>
    <col min="26" max="27" width="13.5703125" style="94" hidden="1" customWidth="1" outlineLevel="1"/>
    <col min="28" max="28" width="8.140625" style="94" hidden="1" customWidth="1" outlineLevel="1"/>
    <col min="29" max="30" width="13.5703125" style="94" hidden="1" customWidth="1" outlineLevel="1"/>
    <col min="31" max="31" width="8.140625" style="94" hidden="1" customWidth="1" outlineLevel="1"/>
    <col min="32" max="32" width="15.28515625" style="94" hidden="1" customWidth="1" outlineLevel="1"/>
    <col min="33" max="33" width="13.5703125" style="94" hidden="1" customWidth="1" outlineLevel="1"/>
    <col min="34" max="34" width="8.140625" style="94" hidden="1" customWidth="1" outlineLevel="1"/>
    <col min="35" max="36" width="15.28515625" style="94" hidden="1" customWidth="1" outlineLevel="1"/>
    <col min="37" max="37" width="8.140625" style="94" hidden="1" customWidth="1" outlineLevel="1"/>
    <col min="38" max="38" width="15.28515625" style="94" bestFit="1" customWidth="1" collapsed="1"/>
    <col min="39" max="39" width="15.28515625" style="94" bestFit="1" customWidth="1"/>
    <col min="40" max="40" width="8.140625" style="94" bestFit="1" customWidth="1"/>
    <col min="41" max="42" width="15.28515625" style="94" bestFit="1" customWidth="1"/>
    <col min="43" max="43" width="8.140625" style="94" bestFit="1" customWidth="1"/>
    <col min="44" max="44" width="12.5703125" style="94" bestFit="1" customWidth="1"/>
    <col min="45" max="45" width="12.42578125" style="94" bestFit="1" customWidth="1"/>
    <col min="46" max="46" width="8.140625" style="94" bestFit="1" customWidth="1"/>
    <col min="47" max="48" width="15.28515625" style="94" bestFit="1" customWidth="1"/>
    <col min="49" max="49" width="8.140625" style="94" bestFit="1" customWidth="1"/>
    <col min="50" max="51" width="15.28515625" style="94" bestFit="1" customWidth="1"/>
    <col min="52" max="52" width="8.140625" style="94" bestFit="1" customWidth="1"/>
    <col min="53" max="54" width="15.28515625" style="94" bestFit="1" customWidth="1"/>
    <col min="55" max="55" width="8.140625" style="94" bestFit="1" customWidth="1"/>
    <col min="56" max="57" width="15.28515625" style="94" bestFit="1" customWidth="1"/>
    <col min="58" max="58" width="8.140625" style="94" bestFit="1" customWidth="1"/>
    <col min="59" max="16384" width="11.42578125" style="94"/>
  </cols>
  <sheetData>
    <row r="1" spans="1:61" ht="14.1" customHeight="1" x14ac:dyDescent="0.2">
      <c r="A1" s="453"/>
    </row>
    <row r="2" spans="1:61" ht="46.5" customHeight="1" x14ac:dyDescent="0.2">
      <c r="A2" s="453"/>
      <c r="AL2" s="435" t="s">
        <v>585</v>
      </c>
      <c r="AM2" s="435"/>
      <c r="AN2" s="435"/>
      <c r="AO2" s="435"/>
      <c r="AP2" s="435"/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</row>
    <row r="3" spans="1:61" ht="27" customHeight="1" x14ac:dyDescent="0.2">
      <c r="A3" s="453"/>
      <c r="AL3" s="449" t="s">
        <v>590</v>
      </c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</row>
    <row r="4" spans="1:61" ht="27" customHeight="1" x14ac:dyDescent="0.2">
      <c r="A4" s="45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</row>
    <row r="5" spans="1:61" ht="42" customHeight="1" x14ac:dyDescent="0.2">
      <c r="A5" s="453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457"/>
      <c r="BH5" s="457"/>
      <c r="BI5" s="457"/>
    </row>
    <row r="6" spans="1:61" ht="13.5" hidden="1" customHeight="1" x14ac:dyDescent="0.2">
      <c r="A6" s="453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457"/>
      <c r="BH6" s="457"/>
      <c r="BI6" s="457"/>
    </row>
    <row r="7" spans="1:61" ht="14.1" customHeight="1" thickBot="1" x14ac:dyDescent="0.25">
      <c r="A7" s="440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98"/>
      <c r="X7" s="98"/>
      <c r="Y7" s="98"/>
      <c r="Z7" s="98"/>
      <c r="AA7" s="98"/>
      <c r="AB7" s="98"/>
      <c r="AC7" s="98"/>
      <c r="AD7" s="98"/>
      <c r="AE7" s="98"/>
    </row>
    <row r="8" spans="1:61" ht="14.1" customHeight="1" thickBot="1" x14ac:dyDescent="0.25">
      <c r="A8" s="430" t="s">
        <v>504</v>
      </c>
      <c r="B8" s="427">
        <v>1998</v>
      </c>
      <c r="C8" s="428"/>
      <c r="D8" s="429"/>
      <c r="E8" s="427">
        <v>1999</v>
      </c>
      <c r="F8" s="428"/>
      <c r="G8" s="429"/>
      <c r="H8" s="427">
        <v>2000</v>
      </c>
      <c r="I8" s="428"/>
      <c r="J8" s="429"/>
      <c r="K8" s="427">
        <v>2001</v>
      </c>
      <c r="L8" s="428"/>
      <c r="M8" s="429"/>
      <c r="N8" s="427">
        <v>2002</v>
      </c>
      <c r="O8" s="428"/>
      <c r="P8" s="429"/>
      <c r="Q8" s="427">
        <v>2003</v>
      </c>
      <c r="R8" s="428"/>
      <c r="S8" s="429"/>
      <c r="T8" s="427">
        <v>2004</v>
      </c>
      <c r="U8" s="428"/>
      <c r="V8" s="429"/>
      <c r="W8" s="427">
        <v>2005</v>
      </c>
      <c r="X8" s="428"/>
      <c r="Y8" s="429"/>
      <c r="Z8" s="427">
        <v>2006</v>
      </c>
      <c r="AA8" s="428"/>
      <c r="AB8" s="429"/>
      <c r="AC8" s="427">
        <v>2007</v>
      </c>
      <c r="AD8" s="428"/>
      <c r="AE8" s="429"/>
      <c r="AF8" s="427">
        <v>2008</v>
      </c>
      <c r="AG8" s="428"/>
      <c r="AH8" s="429"/>
      <c r="AI8" s="427">
        <v>2009</v>
      </c>
      <c r="AJ8" s="428"/>
      <c r="AK8" s="429"/>
      <c r="AL8" s="427">
        <v>2010</v>
      </c>
      <c r="AM8" s="428"/>
      <c r="AN8" s="429"/>
      <c r="AO8" s="427">
        <v>2011</v>
      </c>
      <c r="AP8" s="428"/>
      <c r="AQ8" s="429"/>
      <c r="AR8" s="427">
        <v>2012</v>
      </c>
      <c r="AS8" s="428"/>
      <c r="AT8" s="429"/>
      <c r="AU8" s="427">
        <v>2013</v>
      </c>
      <c r="AV8" s="428"/>
      <c r="AW8" s="429"/>
      <c r="AX8" s="427">
        <v>2014</v>
      </c>
      <c r="AY8" s="428"/>
      <c r="AZ8" s="429"/>
      <c r="BA8" s="427">
        <v>2015</v>
      </c>
      <c r="BB8" s="428"/>
      <c r="BC8" s="429"/>
      <c r="BD8" s="427">
        <v>2016</v>
      </c>
      <c r="BE8" s="428"/>
      <c r="BF8" s="429"/>
    </row>
    <row r="9" spans="1:61" s="171" customFormat="1" ht="14.1" customHeight="1" thickBot="1" x14ac:dyDescent="0.25">
      <c r="A9" s="431"/>
      <c r="B9" s="125" t="s">
        <v>488</v>
      </c>
      <c r="C9" s="126" t="s">
        <v>487</v>
      </c>
      <c r="D9" s="127" t="s">
        <v>489</v>
      </c>
      <c r="E9" s="125" t="s">
        <v>488</v>
      </c>
      <c r="F9" s="126" t="s">
        <v>487</v>
      </c>
      <c r="G9" s="127" t="s">
        <v>489</v>
      </c>
      <c r="H9" s="125" t="s">
        <v>488</v>
      </c>
      <c r="I9" s="126" t="s">
        <v>487</v>
      </c>
      <c r="J9" s="127" t="s">
        <v>489</v>
      </c>
      <c r="K9" s="125" t="s">
        <v>488</v>
      </c>
      <c r="L9" s="126" t="s">
        <v>487</v>
      </c>
      <c r="M9" s="127" t="s">
        <v>489</v>
      </c>
      <c r="N9" s="125" t="s">
        <v>488</v>
      </c>
      <c r="O9" s="126" t="s">
        <v>487</v>
      </c>
      <c r="P9" s="127" t="s">
        <v>489</v>
      </c>
      <c r="Q9" s="125" t="s">
        <v>488</v>
      </c>
      <c r="R9" s="126" t="s">
        <v>487</v>
      </c>
      <c r="S9" s="127" t="s">
        <v>489</v>
      </c>
      <c r="T9" s="125" t="s">
        <v>488</v>
      </c>
      <c r="U9" s="126" t="s">
        <v>487</v>
      </c>
      <c r="V9" s="127" t="s">
        <v>489</v>
      </c>
      <c r="W9" s="125" t="s">
        <v>488</v>
      </c>
      <c r="X9" s="126" t="s">
        <v>487</v>
      </c>
      <c r="Y9" s="127" t="s">
        <v>489</v>
      </c>
      <c r="Z9" s="125" t="s">
        <v>488</v>
      </c>
      <c r="AA9" s="126" t="s">
        <v>487</v>
      </c>
      <c r="AB9" s="127" t="s">
        <v>489</v>
      </c>
      <c r="AC9" s="125" t="s">
        <v>488</v>
      </c>
      <c r="AD9" s="126" t="s">
        <v>487</v>
      </c>
      <c r="AE9" s="127" t="s">
        <v>489</v>
      </c>
      <c r="AF9" s="125" t="s">
        <v>488</v>
      </c>
      <c r="AG9" s="126" t="s">
        <v>487</v>
      </c>
      <c r="AH9" s="127" t="s">
        <v>489</v>
      </c>
      <c r="AI9" s="125" t="s">
        <v>488</v>
      </c>
      <c r="AJ9" s="126" t="s">
        <v>487</v>
      </c>
      <c r="AK9" s="127" t="s">
        <v>489</v>
      </c>
      <c r="AL9" s="125" t="s">
        <v>488</v>
      </c>
      <c r="AM9" s="126" t="s">
        <v>487</v>
      </c>
      <c r="AN9" s="127" t="s">
        <v>489</v>
      </c>
      <c r="AO9" s="125" t="s">
        <v>488</v>
      </c>
      <c r="AP9" s="126" t="s">
        <v>487</v>
      </c>
      <c r="AQ9" s="127" t="s">
        <v>489</v>
      </c>
      <c r="AR9" s="125" t="s">
        <v>488</v>
      </c>
      <c r="AS9" s="126" t="s">
        <v>487</v>
      </c>
      <c r="AT9" s="127" t="s">
        <v>489</v>
      </c>
      <c r="AU9" s="125" t="s">
        <v>488</v>
      </c>
      <c r="AV9" s="126" t="s">
        <v>487</v>
      </c>
      <c r="AW9" s="127" t="s">
        <v>489</v>
      </c>
      <c r="AX9" s="125" t="s">
        <v>488</v>
      </c>
      <c r="AY9" s="126" t="s">
        <v>487</v>
      </c>
      <c r="AZ9" s="127" t="s">
        <v>489</v>
      </c>
      <c r="BA9" s="125" t="s">
        <v>488</v>
      </c>
      <c r="BB9" s="126" t="s">
        <v>487</v>
      </c>
      <c r="BC9" s="127" t="s">
        <v>489</v>
      </c>
      <c r="BD9" s="125" t="s">
        <v>488</v>
      </c>
      <c r="BE9" s="126" t="s">
        <v>487</v>
      </c>
      <c r="BF9" s="127" t="s">
        <v>489</v>
      </c>
    </row>
    <row r="10" spans="1:61" ht="14.1" customHeight="1" x14ac:dyDescent="0.2">
      <c r="A10" s="105" t="s">
        <v>505</v>
      </c>
      <c r="B10" s="195">
        <v>110042300</v>
      </c>
      <c r="C10" s="196">
        <v>103639200</v>
      </c>
      <c r="D10" s="197">
        <v>94.181237578640207</v>
      </c>
      <c r="E10" s="195">
        <v>133362885</v>
      </c>
      <c r="F10" s="196">
        <v>128832057</v>
      </c>
      <c r="G10" s="197">
        <v>96.602631984153604</v>
      </c>
      <c r="H10" s="195">
        <v>148754369.58899999</v>
      </c>
      <c r="I10" s="196">
        <v>141457664.65400001</v>
      </c>
      <c r="J10" s="197">
        <v>95.09479623680275</v>
      </c>
      <c r="K10" s="195">
        <v>180545040</v>
      </c>
      <c r="L10" s="196">
        <v>174671774</v>
      </c>
      <c r="M10" s="197">
        <v>96.746924756282425</v>
      </c>
      <c r="N10" s="195">
        <v>129425851</v>
      </c>
      <c r="O10" s="196">
        <v>124849638</v>
      </c>
      <c r="P10" s="197">
        <v>96.464220273892579</v>
      </c>
      <c r="Q10" s="195">
        <v>128514538</v>
      </c>
      <c r="R10" s="196">
        <v>124378544</v>
      </c>
      <c r="S10" s="197">
        <v>96.781691733584267</v>
      </c>
      <c r="T10" s="195">
        <v>140745843</v>
      </c>
      <c r="U10" s="196">
        <v>136063062</v>
      </c>
      <c r="V10" s="197">
        <v>96.672881486098319</v>
      </c>
      <c r="W10" s="195">
        <v>166747809</v>
      </c>
      <c r="X10" s="196">
        <v>156499009</v>
      </c>
      <c r="Y10" s="197">
        <v>93.853712344730127</v>
      </c>
      <c r="Z10" s="195">
        <v>193378980</v>
      </c>
      <c r="AA10" s="196">
        <v>183931386</v>
      </c>
      <c r="AB10" s="197">
        <v>95.11446693947812</v>
      </c>
      <c r="AC10" s="195">
        <v>216716739</v>
      </c>
      <c r="AD10" s="196">
        <v>211064287</v>
      </c>
      <c r="AE10" s="197">
        <v>97.391778767952019</v>
      </c>
      <c r="AF10" s="195">
        <v>246350163</v>
      </c>
      <c r="AG10" s="196">
        <v>238970690</v>
      </c>
      <c r="AH10" s="197">
        <v>97.00447813383424</v>
      </c>
      <c r="AI10" s="195">
        <v>1076386855.865</v>
      </c>
      <c r="AJ10" s="196">
        <v>1060806108.066</v>
      </c>
      <c r="AK10" s="197">
        <v>98.552495535029635</v>
      </c>
      <c r="AL10" s="195">
        <v>1231271603</v>
      </c>
      <c r="AM10" s="196">
        <v>1210121034</v>
      </c>
      <c r="AN10" s="197">
        <v>98.282217428838081</v>
      </c>
      <c r="AO10" s="195">
        <v>1332043297</v>
      </c>
      <c r="AP10" s="196">
        <v>1308339353</v>
      </c>
      <c r="AQ10" s="197">
        <v>98.220482468296225</v>
      </c>
      <c r="AR10" s="195">
        <v>47000107</v>
      </c>
      <c r="AS10" s="196">
        <v>42199754</v>
      </c>
      <c r="AT10" s="197">
        <v>89.786506230719851</v>
      </c>
      <c r="AU10" s="195">
        <v>1503975023.5940001</v>
      </c>
      <c r="AV10" s="196">
        <v>1466212813.71</v>
      </c>
      <c r="AW10" s="197">
        <v>97.489173071919708</v>
      </c>
      <c r="AX10" s="195">
        <v>1526086532.802</v>
      </c>
      <c r="AY10" s="196">
        <v>1474846018.1899998</v>
      </c>
      <c r="AZ10" s="197">
        <v>96.642358509126012</v>
      </c>
      <c r="BA10" s="195">
        <v>336391279.44799995</v>
      </c>
      <c r="BB10" s="196">
        <v>320945781.42686009</v>
      </c>
      <c r="BC10" s="197">
        <v>95.408472524470582</v>
      </c>
      <c r="BD10" s="195">
        <v>1259492889.688</v>
      </c>
      <c r="BE10" s="196">
        <v>1231226510.9630001</v>
      </c>
      <c r="BF10" s="197">
        <v>97.75573336249623</v>
      </c>
    </row>
    <row r="11" spans="1:61" ht="14.1" customHeight="1" x14ac:dyDescent="0.2">
      <c r="A11" s="104" t="s">
        <v>506</v>
      </c>
      <c r="B11" s="103">
        <v>0</v>
      </c>
      <c r="C11" s="182">
        <v>0</v>
      </c>
      <c r="D11" s="185">
        <v>0</v>
      </c>
      <c r="E11" s="103">
        <v>133181480</v>
      </c>
      <c r="F11" s="182">
        <v>128650722</v>
      </c>
      <c r="G11" s="185">
        <v>96.598057027148215</v>
      </c>
      <c r="H11" s="103">
        <v>148393057.39999998</v>
      </c>
      <c r="I11" s="182">
        <v>141098128.90000001</v>
      </c>
      <c r="J11" s="185">
        <v>95.084050003541492</v>
      </c>
      <c r="K11" s="103">
        <v>151572991</v>
      </c>
      <c r="L11" s="182">
        <v>147031189</v>
      </c>
      <c r="M11" s="185">
        <v>97.003554544885901</v>
      </c>
      <c r="N11" s="103">
        <v>105974879</v>
      </c>
      <c r="O11" s="182">
        <v>102423183</v>
      </c>
      <c r="P11" s="185">
        <v>96.648549133988624</v>
      </c>
      <c r="Q11" s="103">
        <v>116984345</v>
      </c>
      <c r="R11" s="182">
        <v>113244622</v>
      </c>
      <c r="S11" s="185">
        <v>96.803227816508269</v>
      </c>
      <c r="T11" s="103">
        <v>127977747</v>
      </c>
      <c r="U11" s="182">
        <v>123737402</v>
      </c>
      <c r="V11" s="185">
        <v>96.686654438447022</v>
      </c>
      <c r="W11" s="103">
        <v>152872219</v>
      </c>
      <c r="X11" s="182">
        <v>143178973</v>
      </c>
      <c r="Y11" s="185">
        <v>93.659249493853423</v>
      </c>
      <c r="Z11" s="103">
        <v>178048579</v>
      </c>
      <c r="AA11" s="182">
        <v>169364200</v>
      </c>
      <c r="AB11" s="185">
        <v>95.122466548862477</v>
      </c>
      <c r="AC11" s="103">
        <v>196844925</v>
      </c>
      <c r="AD11" s="182">
        <v>191916540</v>
      </c>
      <c r="AE11" s="185">
        <v>97.496310865012134</v>
      </c>
      <c r="AF11" s="103">
        <v>219331070</v>
      </c>
      <c r="AG11" s="182">
        <v>212274580</v>
      </c>
      <c r="AH11" s="185">
        <v>96.782722119579319</v>
      </c>
      <c r="AI11" s="103">
        <v>221671809.859</v>
      </c>
      <c r="AJ11" s="182">
        <v>215873528.66800001</v>
      </c>
      <c r="AK11" s="185">
        <v>97.384294739737925</v>
      </c>
      <c r="AL11" s="103">
        <v>246020659</v>
      </c>
      <c r="AM11" s="182">
        <v>238299548</v>
      </c>
      <c r="AN11" s="185">
        <v>96.861600553634801</v>
      </c>
      <c r="AO11" s="103">
        <v>260157967</v>
      </c>
      <c r="AP11" s="182">
        <v>251199463</v>
      </c>
      <c r="AQ11" s="185">
        <v>96.556513681551024</v>
      </c>
      <c r="AR11" s="103">
        <v>6685375</v>
      </c>
      <c r="AS11" s="182">
        <v>6111334</v>
      </c>
      <c r="AT11" s="185">
        <v>91.413480919170581</v>
      </c>
      <c r="AU11" s="103">
        <v>265365772.072</v>
      </c>
      <c r="AV11" s="182">
        <v>249586237.067</v>
      </c>
      <c r="AW11" s="185">
        <v>94.053666046758039</v>
      </c>
      <c r="AX11" s="103">
        <v>279045469.213</v>
      </c>
      <c r="AY11" s="182">
        <v>262068625.28099999</v>
      </c>
      <c r="AZ11" s="185">
        <v>93.91610120749128</v>
      </c>
      <c r="BA11" s="103">
        <v>305711714.72399998</v>
      </c>
      <c r="BB11" s="182">
        <v>291584494.04885995</v>
      </c>
      <c r="BC11" s="185">
        <v>95.37890764575566</v>
      </c>
      <c r="BD11" s="103">
        <v>232477999.757</v>
      </c>
      <c r="BE11" s="182">
        <v>218638006.74199998</v>
      </c>
      <c r="BF11" s="185">
        <v>94.04675150789906</v>
      </c>
    </row>
    <row r="12" spans="1:61" ht="14.1" customHeight="1" x14ac:dyDescent="0.2">
      <c r="A12" s="104" t="s">
        <v>234</v>
      </c>
      <c r="B12" s="103">
        <v>0</v>
      </c>
      <c r="C12" s="182">
        <v>0</v>
      </c>
      <c r="D12" s="185">
        <v>0</v>
      </c>
      <c r="E12" s="103">
        <v>58230616</v>
      </c>
      <c r="F12" s="182">
        <v>57157230</v>
      </c>
      <c r="G12" s="185">
        <v>98.156663841577767</v>
      </c>
      <c r="H12" s="103">
        <v>65322606.899999991</v>
      </c>
      <c r="I12" s="182">
        <v>61926496.25</v>
      </c>
      <c r="J12" s="185">
        <v>94.801017884667431</v>
      </c>
      <c r="K12" s="103">
        <v>53633952</v>
      </c>
      <c r="L12" s="182">
        <v>52489415</v>
      </c>
      <c r="M12" s="185">
        <v>97.866021508167066</v>
      </c>
      <c r="N12" s="103">
        <v>51931728</v>
      </c>
      <c r="O12" s="182">
        <v>50557512</v>
      </c>
      <c r="P12" s="185">
        <v>97.353802669535668</v>
      </c>
      <c r="Q12" s="103">
        <v>49414074</v>
      </c>
      <c r="R12" s="182">
        <v>48415158</v>
      </c>
      <c r="S12" s="185">
        <v>97.978478762953245</v>
      </c>
      <c r="T12" s="103">
        <v>54111373</v>
      </c>
      <c r="U12" s="182">
        <v>52896432</v>
      </c>
      <c r="V12" s="185">
        <v>97.754740024800341</v>
      </c>
      <c r="W12" s="103">
        <v>60040232</v>
      </c>
      <c r="X12" s="182">
        <v>58476468</v>
      </c>
      <c r="Y12" s="185">
        <v>97.395473088778203</v>
      </c>
      <c r="Z12" s="103">
        <v>68613243</v>
      </c>
      <c r="AA12" s="182">
        <v>66653624</v>
      </c>
      <c r="AB12" s="185">
        <v>97.143963884639589</v>
      </c>
      <c r="AC12" s="103">
        <v>78094810</v>
      </c>
      <c r="AD12" s="182">
        <v>77112488</v>
      </c>
      <c r="AE12" s="185">
        <v>98.74214176332589</v>
      </c>
      <c r="AF12" s="103">
        <v>84745290</v>
      </c>
      <c r="AG12" s="182">
        <v>83432313</v>
      </c>
      <c r="AH12" s="185">
        <v>98.450678497884653</v>
      </c>
      <c r="AI12" s="103">
        <v>99577710.542999998</v>
      </c>
      <c r="AJ12" s="182">
        <v>98241853.088</v>
      </c>
      <c r="AK12" s="185">
        <v>98.658477436651708</v>
      </c>
      <c r="AL12" s="103">
        <v>106216410</v>
      </c>
      <c r="AM12" s="182">
        <v>104601119</v>
      </c>
      <c r="AN12" s="185">
        <v>98.479245344481143</v>
      </c>
      <c r="AO12" s="103">
        <v>113349443</v>
      </c>
      <c r="AP12" s="182">
        <v>111194785</v>
      </c>
      <c r="AQ12" s="185">
        <v>98.099101378027939</v>
      </c>
      <c r="AR12" s="103">
        <v>2809730</v>
      </c>
      <c r="AS12" s="182">
        <v>2635843</v>
      </c>
      <c r="AT12" s="185">
        <v>93.811255885796854</v>
      </c>
      <c r="AU12" s="103">
        <v>111326995.002</v>
      </c>
      <c r="AV12" s="182">
        <v>108440740.46900001</v>
      </c>
      <c r="AW12" s="185">
        <v>97.407408209528924</v>
      </c>
      <c r="AX12" s="103">
        <v>117006606.249</v>
      </c>
      <c r="AY12" s="182">
        <v>112199247.68799999</v>
      </c>
      <c r="AZ12" s="185">
        <v>95.89137851689371</v>
      </c>
      <c r="BA12" s="103">
        <v>146420581.03</v>
      </c>
      <c r="BB12" s="182">
        <v>141888950.17300001</v>
      </c>
      <c r="BC12" s="185">
        <v>96.9050588208829</v>
      </c>
      <c r="BD12" s="103">
        <v>107787086.49699999</v>
      </c>
      <c r="BE12" s="182">
        <v>101188167.345</v>
      </c>
      <c r="BF12" s="185">
        <v>93.87782027842114</v>
      </c>
    </row>
    <row r="13" spans="1:61" ht="14.1" customHeight="1" x14ac:dyDescent="0.2">
      <c r="A13" s="104" t="s">
        <v>235</v>
      </c>
      <c r="B13" s="103">
        <v>0</v>
      </c>
      <c r="C13" s="182">
        <v>0</v>
      </c>
      <c r="D13" s="185">
        <v>0</v>
      </c>
      <c r="E13" s="103">
        <v>60837451</v>
      </c>
      <c r="F13" s="182">
        <v>58622780</v>
      </c>
      <c r="G13" s="185">
        <v>96.359691335522911</v>
      </c>
      <c r="H13" s="103">
        <v>68056970.899999991</v>
      </c>
      <c r="I13" s="182">
        <v>64770280</v>
      </c>
      <c r="J13" s="185">
        <v>95.170677071670866</v>
      </c>
      <c r="K13" s="103">
        <v>85413562</v>
      </c>
      <c r="L13" s="182">
        <v>83166028</v>
      </c>
      <c r="M13" s="185">
        <v>97.368645040233773</v>
      </c>
      <c r="N13" s="103">
        <v>41661232</v>
      </c>
      <c r="O13" s="182">
        <v>40603442</v>
      </c>
      <c r="P13" s="185">
        <v>97.46097282960811</v>
      </c>
      <c r="Q13" s="103">
        <v>55482671</v>
      </c>
      <c r="R13" s="182">
        <v>53919014</v>
      </c>
      <c r="S13" s="185">
        <v>97.181720036513738</v>
      </c>
      <c r="T13" s="103">
        <v>61616698</v>
      </c>
      <c r="U13" s="182">
        <v>59443361</v>
      </c>
      <c r="V13" s="185">
        <v>96.472811639468247</v>
      </c>
      <c r="W13" s="103">
        <v>78664862</v>
      </c>
      <c r="X13" s="182">
        <v>71848884</v>
      </c>
      <c r="Y13" s="185">
        <v>91.335422415156586</v>
      </c>
      <c r="Z13" s="103">
        <v>96113732</v>
      </c>
      <c r="AA13" s="182">
        <v>90309657</v>
      </c>
      <c r="AB13" s="185">
        <v>93.961242707753769</v>
      </c>
      <c r="AC13" s="103">
        <v>104856463</v>
      </c>
      <c r="AD13" s="182">
        <v>101777607</v>
      </c>
      <c r="AE13" s="185">
        <v>97.063742270230875</v>
      </c>
      <c r="AF13" s="103">
        <v>119072878</v>
      </c>
      <c r="AG13" s="182">
        <v>114211621</v>
      </c>
      <c r="AH13" s="185">
        <v>95.917410344276718</v>
      </c>
      <c r="AI13" s="103">
        <v>106146193.45299999</v>
      </c>
      <c r="AJ13" s="182">
        <v>102290311.037</v>
      </c>
      <c r="AK13" s="185">
        <v>96.367385121815673</v>
      </c>
      <c r="AL13" s="103">
        <v>123830408</v>
      </c>
      <c r="AM13" s="182">
        <v>118493580</v>
      </c>
      <c r="AN13" s="185">
        <v>95.690212051954148</v>
      </c>
      <c r="AO13" s="103">
        <v>130102858</v>
      </c>
      <c r="AP13" s="182">
        <v>124232354</v>
      </c>
      <c r="AQ13" s="185">
        <v>95.487797816094087</v>
      </c>
      <c r="AR13" s="103">
        <v>3206187</v>
      </c>
      <c r="AS13" s="182">
        <v>3042576</v>
      </c>
      <c r="AT13" s="185">
        <v>94.897022537986714</v>
      </c>
      <c r="AU13" s="103">
        <v>137215865.257</v>
      </c>
      <c r="AV13" s="182">
        <v>125480446.134</v>
      </c>
      <c r="AW13" s="185">
        <v>91.447476499149701</v>
      </c>
      <c r="AX13" s="103">
        <v>143468439.271</v>
      </c>
      <c r="AY13" s="182">
        <v>132679026.184</v>
      </c>
      <c r="AZ13" s="185">
        <v>92.479591231476562</v>
      </c>
      <c r="BA13" s="103">
        <v>159291133.69400001</v>
      </c>
      <c r="BB13" s="182">
        <v>149695543.87585998</v>
      </c>
      <c r="BC13" s="185">
        <v>93.976067847835608</v>
      </c>
      <c r="BD13" s="103">
        <v>124690913.26000001</v>
      </c>
      <c r="BE13" s="182">
        <v>117449839.397</v>
      </c>
      <c r="BF13" s="185">
        <v>94.192781435563603</v>
      </c>
    </row>
    <row r="14" spans="1:61" ht="14.1" customHeight="1" x14ac:dyDescent="0.2">
      <c r="A14" s="104" t="s">
        <v>236</v>
      </c>
      <c r="B14" s="103">
        <v>0</v>
      </c>
      <c r="C14" s="182">
        <v>0</v>
      </c>
      <c r="D14" s="185">
        <v>0</v>
      </c>
      <c r="E14" s="103">
        <v>14113413</v>
      </c>
      <c r="F14" s="182">
        <v>12870712</v>
      </c>
      <c r="G14" s="185">
        <v>91.194893821926698</v>
      </c>
      <c r="H14" s="103">
        <v>15013479.600000001</v>
      </c>
      <c r="I14" s="182">
        <v>14401352.65</v>
      </c>
      <c r="J14" s="185">
        <v>95.922817585871286</v>
      </c>
      <c r="K14" s="103">
        <v>12525477</v>
      </c>
      <c r="L14" s="182">
        <v>11375746</v>
      </c>
      <c r="M14" s="185">
        <v>90.820860554851521</v>
      </c>
      <c r="N14" s="103">
        <v>12381919</v>
      </c>
      <c r="O14" s="182">
        <v>11262229</v>
      </c>
      <c r="P14" s="185">
        <v>90.957056010461699</v>
      </c>
      <c r="Q14" s="103">
        <v>12087600</v>
      </c>
      <c r="R14" s="182">
        <v>10910450</v>
      </c>
      <c r="S14" s="185">
        <v>90.261507660743248</v>
      </c>
      <c r="T14" s="103">
        <v>12249676</v>
      </c>
      <c r="U14" s="182">
        <v>11397609</v>
      </c>
      <c r="V14" s="185">
        <v>93.044167045724308</v>
      </c>
      <c r="W14" s="103">
        <v>14167125</v>
      </c>
      <c r="X14" s="182">
        <v>12853621</v>
      </c>
      <c r="Y14" s="185">
        <v>90.728507018890568</v>
      </c>
      <c r="Z14" s="103">
        <v>13321604</v>
      </c>
      <c r="AA14" s="182">
        <v>12400919</v>
      </c>
      <c r="AB14" s="185">
        <v>93.088782702143078</v>
      </c>
      <c r="AC14" s="103">
        <v>13893652</v>
      </c>
      <c r="AD14" s="182">
        <v>13026445</v>
      </c>
      <c r="AE14" s="185">
        <v>93.758250170653483</v>
      </c>
      <c r="AF14" s="103">
        <v>15512902</v>
      </c>
      <c r="AG14" s="182">
        <v>14630646</v>
      </c>
      <c r="AH14" s="185">
        <v>94.312759791817157</v>
      </c>
      <c r="AI14" s="103">
        <v>15947905.863</v>
      </c>
      <c r="AJ14" s="182">
        <v>15341364.543</v>
      </c>
      <c r="AK14" s="185">
        <v>96.196733757958725</v>
      </c>
      <c r="AL14" s="103">
        <v>15973841</v>
      </c>
      <c r="AM14" s="182">
        <v>15204849</v>
      </c>
      <c r="AN14" s="185">
        <v>95.185929295277191</v>
      </c>
      <c r="AO14" s="103">
        <v>16705666</v>
      </c>
      <c r="AP14" s="182">
        <v>15772324</v>
      </c>
      <c r="AQ14" s="185">
        <v>94.413021306663254</v>
      </c>
      <c r="AR14" s="103">
        <v>669458</v>
      </c>
      <c r="AS14" s="182">
        <v>432915</v>
      </c>
      <c r="AT14" s="185">
        <v>64.666491400506075</v>
      </c>
      <c r="AU14" s="103">
        <v>16822911.813000001</v>
      </c>
      <c r="AV14" s="182">
        <v>15665050.464</v>
      </c>
      <c r="AW14" s="185">
        <v>93.117354701311243</v>
      </c>
      <c r="AX14" s="103">
        <v>18570423.693</v>
      </c>
      <c r="AY14" s="182">
        <v>17190351.409000002</v>
      </c>
      <c r="AZ14" s="185">
        <v>92.56843943458216</v>
      </c>
      <c r="BA14" s="103">
        <v>18613481.539000001</v>
      </c>
      <c r="BB14" s="182">
        <v>17494231.289000001</v>
      </c>
      <c r="BC14" s="185">
        <v>93.986883927894496</v>
      </c>
      <c r="BD14" s="103">
        <v>16207524.577</v>
      </c>
      <c r="BE14" s="182">
        <v>13831690.432</v>
      </c>
      <c r="BF14" s="185">
        <v>85.341165865813139</v>
      </c>
    </row>
    <row r="15" spans="1:61" ht="14.1" customHeight="1" x14ac:dyDescent="0.2">
      <c r="A15" s="133" t="s">
        <v>441</v>
      </c>
      <c r="B15" s="103">
        <v>0</v>
      </c>
      <c r="C15" s="182">
        <v>0</v>
      </c>
      <c r="D15" s="185">
        <v>0</v>
      </c>
      <c r="E15" s="103">
        <v>0</v>
      </c>
      <c r="F15" s="182">
        <v>0</v>
      </c>
      <c r="G15" s="185">
        <v>0</v>
      </c>
      <c r="H15" s="103">
        <v>0</v>
      </c>
      <c r="I15" s="182">
        <v>0</v>
      </c>
      <c r="J15" s="185">
        <v>0</v>
      </c>
      <c r="K15" s="103">
        <v>0</v>
      </c>
      <c r="L15" s="182">
        <v>0</v>
      </c>
      <c r="M15" s="185">
        <v>0</v>
      </c>
      <c r="N15" s="103">
        <v>0</v>
      </c>
      <c r="O15" s="182">
        <v>0</v>
      </c>
      <c r="P15" s="185">
        <v>0</v>
      </c>
      <c r="Q15" s="103">
        <v>0</v>
      </c>
      <c r="R15" s="182">
        <v>0</v>
      </c>
      <c r="S15" s="185">
        <v>0</v>
      </c>
      <c r="T15" s="103">
        <v>0</v>
      </c>
      <c r="U15" s="182">
        <v>0</v>
      </c>
      <c r="V15" s="185">
        <v>0</v>
      </c>
      <c r="W15" s="103">
        <v>0</v>
      </c>
      <c r="X15" s="182">
        <v>0</v>
      </c>
      <c r="Y15" s="185">
        <v>0</v>
      </c>
      <c r="Z15" s="103">
        <v>0</v>
      </c>
      <c r="AA15" s="182">
        <v>0</v>
      </c>
      <c r="AB15" s="185">
        <v>0</v>
      </c>
      <c r="AC15" s="103">
        <v>0</v>
      </c>
      <c r="AD15" s="182">
        <v>0</v>
      </c>
      <c r="AE15" s="185">
        <v>0</v>
      </c>
      <c r="AF15" s="103">
        <v>0</v>
      </c>
      <c r="AG15" s="182">
        <v>0</v>
      </c>
      <c r="AH15" s="185">
        <v>0</v>
      </c>
      <c r="AI15" s="103">
        <v>821388197.87199998</v>
      </c>
      <c r="AJ15" s="182">
        <v>811913056.72800004</v>
      </c>
      <c r="AK15" s="185">
        <v>98.846447858814201</v>
      </c>
      <c r="AL15" s="103">
        <v>952294776</v>
      </c>
      <c r="AM15" s="182">
        <v>939642023</v>
      </c>
      <c r="AN15" s="185">
        <v>98.671340710998507</v>
      </c>
      <c r="AO15" s="103">
        <v>1034454079</v>
      </c>
      <c r="AP15" s="182">
        <v>1020296937</v>
      </c>
      <c r="AQ15" s="185">
        <v>98.631438331831461</v>
      </c>
      <c r="AR15" s="103">
        <v>38513207</v>
      </c>
      <c r="AS15" s="182">
        <v>34289021</v>
      </c>
      <c r="AT15" s="185">
        <v>89.031850814189525</v>
      </c>
      <c r="AU15" s="103">
        <v>1185208468.536</v>
      </c>
      <c r="AV15" s="182">
        <v>1164435720.9630001</v>
      </c>
      <c r="AW15" s="185">
        <v>98.247333855228106</v>
      </c>
      <c r="AX15" s="103">
        <v>1203876379.6960001</v>
      </c>
      <c r="AY15" s="182">
        <v>1170329526.2809999</v>
      </c>
      <c r="AZ15" s="185">
        <v>97.213430383651897</v>
      </c>
      <c r="BA15" s="103">
        <v>1236371085.2179978</v>
      </c>
      <c r="BB15" s="182">
        <v>1204178990.2611899</v>
      </c>
      <c r="BC15" s="185">
        <v>97.396243300923544</v>
      </c>
      <c r="BD15" s="103">
        <v>994500317.04799998</v>
      </c>
      <c r="BE15" s="182">
        <v>980221139.69799995</v>
      </c>
      <c r="BF15" s="185">
        <v>98.56418574180195</v>
      </c>
    </row>
    <row r="16" spans="1:61" ht="14.1" customHeight="1" x14ac:dyDescent="0.2">
      <c r="A16" s="104" t="s">
        <v>237</v>
      </c>
      <c r="B16" s="103">
        <v>0</v>
      </c>
      <c r="C16" s="182">
        <v>0</v>
      </c>
      <c r="D16" s="185">
        <v>0</v>
      </c>
      <c r="E16" s="103">
        <v>0</v>
      </c>
      <c r="F16" s="182">
        <v>0</v>
      </c>
      <c r="G16" s="185">
        <v>0</v>
      </c>
      <c r="H16" s="103">
        <v>0</v>
      </c>
      <c r="I16" s="182">
        <v>0</v>
      </c>
      <c r="J16" s="185">
        <v>0</v>
      </c>
      <c r="K16" s="103">
        <v>0</v>
      </c>
      <c r="L16" s="182">
        <v>0</v>
      </c>
      <c r="M16" s="185">
        <v>0</v>
      </c>
      <c r="N16" s="103">
        <v>0</v>
      </c>
      <c r="O16" s="182">
        <v>0</v>
      </c>
      <c r="P16" s="185">
        <v>0</v>
      </c>
      <c r="Q16" s="103">
        <v>0</v>
      </c>
      <c r="R16" s="182">
        <v>0</v>
      </c>
      <c r="S16" s="185">
        <v>0</v>
      </c>
      <c r="T16" s="103">
        <v>0</v>
      </c>
      <c r="U16" s="182">
        <v>0</v>
      </c>
      <c r="V16" s="185">
        <v>0</v>
      </c>
      <c r="W16" s="103">
        <v>0</v>
      </c>
      <c r="X16" s="182">
        <v>0</v>
      </c>
      <c r="Y16" s="185">
        <v>0</v>
      </c>
      <c r="Z16" s="103">
        <v>0</v>
      </c>
      <c r="AA16" s="182">
        <v>0</v>
      </c>
      <c r="AB16" s="185">
        <v>0</v>
      </c>
      <c r="AC16" s="103">
        <v>0</v>
      </c>
      <c r="AD16" s="182">
        <v>0</v>
      </c>
      <c r="AE16" s="185">
        <v>0</v>
      </c>
      <c r="AF16" s="103">
        <v>0</v>
      </c>
      <c r="AG16" s="182">
        <v>0</v>
      </c>
      <c r="AH16" s="185">
        <v>0</v>
      </c>
      <c r="AI16" s="103">
        <v>0</v>
      </c>
      <c r="AJ16" s="182">
        <v>0</v>
      </c>
      <c r="AK16" s="185">
        <v>0</v>
      </c>
      <c r="AL16" s="103">
        <v>0</v>
      </c>
      <c r="AM16" s="182">
        <v>0</v>
      </c>
      <c r="AN16" s="185">
        <v>0</v>
      </c>
      <c r="AO16" s="103">
        <v>0</v>
      </c>
      <c r="AP16" s="182">
        <v>0</v>
      </c>
      <c r="AQ16" s="185">
        <v>0</v>
      </c>
      <c r="AR16" s="103">
        <v>0</v>
      </c>
      <c r="AS16" s="182">
        <v>0</v>
      </c>
      <c r="AT16" s="185">
        <v>0</v>
      </c>
      <c r="AU16" s="103">
        <v>0</v>
      </c>
      <c r="AV16" s="182">
        <v>0</v>
      </c>
      <c r="AW16" s="185">
        <v>0</v>
      </c>
      <c r="AX16" s="103">
        <v>0</v>
      </c>
      <c r="AY16" s="182">
        <v>0</v>
      </c>
      <c r="AZ16" s="185">
        <v>0</v>
      </c>
      <c r="BA16" s="103">
        <v>0</v>
      </c>
      <c r="BB16" s="182">
        <v>0</v>
      </c>
      <c r="BC16" s="185">
        <v>0</v>
      </c>
      <c r="BD16" s="103">
        <v>0</v>
      </c>
      <c r="BE16" s="182">
        <v>0</v>
      </c>
      <c r="BF16" s="185">
        <v>0</v>
      </c>
    </row>
    <row r="17" spans="1:58" ht="14.1" customHeight="1" x14ac:dyDescent="0.2">
      <c r="A17" s="104" t="s">
        <v>256</v>
      </c>
      <c r="B17" s="103">
        <v>0</v>
      </c>
      <c r="C17" s="182">
        <v>0</v>
      </c>
      <c r="D17" s="185">
        <v>0</v>
      </c>
      <c r="E17" s="103">
        <v>181405</v>
      </c>
      <c r="F17" s="182">
        <v>181335</v>
      </c>
      <c r="G17" s="185">
        <v>99.961412309473275</v>
      </c>
      <c r="H17" s="103">
        <v>361312.18900000001</v>
      </c>
      <c r="I17" s="182">
        <v>359535.75400000002</v>
      </c>
      <c r="J17" s="185">
        <v>99.508337926567989</v>
      </c>
      <c r="K17" s="103">
        <v>28972049</v>
      </c>
      <c r="L17" s="182">
        <v>27640585</v>
      </c>
      <c r="M17" s="185">
        <v>95.404315379971919</v>
      </c>
      <c r="N17" s="103">
        <v>23450972</v>
      </c>
      <c r="O17" s="182">
        <v>22426455</v>
      </c>
      <c r="P17" s="185">
        <v>95.631238653988419</v>
      </c>
      <c r="Q17" s="103">
        <v>11530193</v>
      </c>
      <c r="R17" s="182">
        <v>11133922</v>
      </c>
      <c r="S17" s="185">
        <v>96.563188491294113</v>
      </c>
      <c r="T17" s="103">
        <v>12768096</v>
      </c>
      <c r="U17" s="182">
        <v>12325660</v>
      </c>
      <c r="V17" s="185">
        <v>96.534831818307126</v>
      </c>
      <c r="W17" s="103">
        <v>13875590</v>
      </c>
      <c r="X17" s="182">
        <v>13320036</v>
      </c>
      <c r="Y17" s="185">
        <v>95.996177459841348</v>
      </c>
      <c r="Z17" s="103">
        <v>15330401</v>
      </c>
      <c r="AA17" s="182">
        <v>14567186</v>
      </c>
      <c r="AB17" s="185">
        <v>95.021558796798601</v>
      </c>
      <c r="AC17" s="103">
        <v>19871814</v>
      </c>
      <c r="AD17" s="182">
        <v>19147747</v>
      </c>
      <c r="AE17" s="185">
        <v>96.356311507344017</v>
      </c>
      <c r="AF17" s="103">
        <v>27019093</v>
      </c>
      <c r="AG17" s="182">
        <v>26696110</v>
      </c>
      <c r="AH17" s="185">
        <v>98.804611983089146</v>
      </c>
      <c r="AI17" s="103">
        <v>33326848.134</v>
      </c>
      <c r="AJ17" s="182">
        <v>33019522.670000002</v>
      </c>
      <c r="AK17" s="185">
        <v>99.077844197074057</v>
      </c>
      <c r="AL17" s="103">
        <v>32956168</v>
      </c>
      <c r="AM17" s="182">
        <v>32179463</v>
      </c>
      <c r="AN17" s="185">
        <v>97.643218107153714</v>
      </c>
      <c r="AO17" s="103">
        <v>37431251</v>
      </c>
      <c r="AP17" s="182">
        <v>36842953</v>
      </c>
      <c r="AQ17" s="185">
        <v>98.428323969188199</v>
      </c>
      <c r="AR17" s="103">
        <v>1801525</v>
      </c>
      <c r="AS17" s="182">
        <v>1799399</v>
      </c>
      <c r="AT17" s="185">
        <v>99.881988870540241</v>
      </c>
      <c r="AU17" s="103">
        <v>53400782.986000001</v>
      </c>
      <c r="AV17" s="182">
        <v>52190855.68</v>
      </c>
      <c r="AW17" s="185">
        <v>97.734251749984253</v>
      </c>
      <c r="AX17" s="103">
        <v>43164683.892999999</v>
      </c>
      <c r="AY17" s="182">
        <v>42447866.627999999</v>
      </c>
      <c r="AZ17" s="185">
        <v>98.339343184403006</v>
      </c>
      <c r="BA17" s="103">
        <v>30679564.723999999</v>
      </c>
      <c r="BB17" s="182">
        <v>29361287.377999999</v>
      </c>
      <c r="BC17" s="185">
        <v>95.703076761813577</v>
      </c>
      <c r="BD17" s="103">
        <v>32514572.883000001</v>
      </c>
      <c r="BE17" s="182">
        <v>32367364.522999998</v>
      </c>
      <c r="BF17" s="185">
        <v>99.547254209582519</v>
      </c>
    </row>
    <row r="18" spans="1:58" ht="14.1" customHeight="1" x14ac:dyDescent="0.2">
      <c r="A18" s="110" t="s">
        <v>507</v>
      </c>
      <c r="B18" s="203">
        <v>0</v>
      </c>
      <c r="C18" s="204">
        <v>0</v>
      </c>
      <c r="D18" s="205">
        <v>0</v>
      </c>
      <c r="E18" s="203">
        <v>0</v>
      </c>
      <c r="F18" s="204">
        <v>0</v>
      </c>
      <c r="G18" s="205">
        <v>0</v>
      </c>
      <c r="H18" s="203">
        <v>0</v>
      </c>
      <c r="I18" s="204">
        <v>0</v>
      </c>
      <c r="J18" s="205">
        <v>0</v>
      </c>
      <c r="K18" s="203">
        <v>0</v>
      </c>
      <c r="L18" s="204">
        <v>0</v>
      </c>
      <c r="M18" s="205">
        <v>0</v>
      </c>
      <c r="N18" s="203">
        <v>0</v>
      </c>
      <c r="O18" s="204">
        <v>0</v>
      </c>
      <c r="P18" s="205">
        <v>0</v>
      </c>
      <c r="Q18" s="203">
        <v>0</v>
      </c>
      <c r="R18" s="204">
        <v>0</v>
      </c>
      <c r="S18" s="205">
        <v>0</v>
      </c>
      <c r="T18" s="203">
        <v>0</v>
      </c>
      <c r="U18" s="204">
        <v>0</v>
      </c>
      <c r="V18" s="205">
        <v>0</v>
      </c>
      <c r="W18" s="203">
        <v>0</v>
      </c>
      <c r="X18" s="204">
        <v>0</v>
      </c>
      <c r="Y18" s="205">
        <v>0</v>
      </c>
      <c r="Z18" s="203">
        <v>0</v>
      </c>
      <c r="AA18" s="204">
        <v>0</v>
      </c>
      <c r="AB18" s="205">
        <v>0</v>
      </c>
      <c r="AC18" s="203">
        <v>0</v>
      </c>
      <c r="AD18" s="204">
        <v>0</v>
      </c>
      <c r="AE18" s="205">
        <v>0</v>
      </c>
      <c r="AF18" s="203">
        <v>0</v>
      </c>
      <c r="AG18" s="204">
        <v>0</v>
      </c>
      <c r="AH18" s="205">
        <v>0</v>
      </c>
      <c r="AI18" s="203">
        <v>0</v>
      </c>
      <c r="AJ18" s="204">
        <v>0</v>
      </c>
      <c r="AK18" s="205">
        <v>0</v>
      </c>
      <c r="AL18" s="203">
        <v>0</v>
      </c>
      <c r="AM18" s="204">
        <v>0</v>
      </c>
      <c r="AN18" s="205">
        <v>0</v>
      </c>
      <c r="AO18" s="203">
        <v>0</v>
      </c>
      <c r="AP18" s="204">
        <v>0</v>
      </c>
      <c r="AQ18" s="205">
        <v>0</v>
      </c>
      <c r="AR18" s="203">
        <v>0</v>
      </c>
      <c r="AS18" s="204">
        <v>0</v>
      </c>
      <c r="AT18" s="205">
        <v>0</v>
      </c>
      <c r="AU18" s="203">
        <v>0</v>
      </c>
      <c r="AV18" s="204">
        <v>0</v>
      </c>
      <c r="AW18" s="205">
        <v>0</v>
      </c>
      <c r="AX18" s="203">
        <v>0</v>
      </c>
      <c r="AY18" s="204">
        <v>0</v>
      </c>
      <c r="AZ18" s="205">
        <v>0</v>
      </c>
      <c r="BA18" s="203">
        <v>0</v>
      </c>
      <c r="BB18" s="204">
        <v>0</v>
      </c>
      <c r="BC18" s="205">
        <v>0</v>
      </c>
      <c r="BD18" s="203">
        <v>0</v>
      </c>
      <c r="BE18" s="204">
        <v>0</v>
      </c>
      <c r="BF18" s="205">
        <v>0</v>
      </c>
    </row>
    <row r="19" spans="1:58" ht="14.1" customHeight="1" x14ac:dyDescent="0.2">
      <c r="A19" s="104" t="s">
        <v>240</v>
      </c>
      <c r="B19" s="103">
        <v>0</v>
      </c>
      <c r="C19" s="182">
        <v>0</v>
      </c>
      <c r="D19" s="185">
        <v>0</v>
      </c>
      <c r="E19" s="103">
        <v>0</v>
      </c>
      <c r="F19" s="182">
        <v>0</v>
      </c>
      <c r="G19" s="185">
        <v>0</v>
      </c>
      <c r="H19" s="103">
        <v>0</v>
      </c>
      <c r="I19" s="182">
        <v>0</v>
      </c>
      <c r="J19" s="185">
        <v>0</v>
      </c>
      <c r="K19" s="103">
        <v>0</v>
      </c>
      <c r="L19" s="182">
        <v>0</v>
      </c>
      <c r="M19" s="185">
        <v>0</v>
      </c>
      <c r="N19" s="103">
        <v>0</v>
      </c>
      <c r="O19" s="182">
        <v>0</v>
      </c>
      <c r="P19" s="185">
        <v>0</v>
      </c>
      <c r="Q19" s="103">
        <v>0</v>
      </c>
      <c r="R19" s="182">
        <v>0</v>
      </c>
      <c r="S19" s="185">
        <v>0</v>
      </c>
      <c r="T19" s="103">
        <v>0</v>
      </c>
      <c r="U19" s="182">
        <v>0</v>
      </c>
      <c r="V19" s="185">
        <v>0</v>
      </c>
      <c r="W19" s="103">
        <v>0</v>
      </c>
      <c r="X19" s="182">
        <v>0</v>
      </c>
      <c r="Y19" s="185">
        <v>0</v>
      </c>
      <c r="Z19" s="103">
        <v>0</v>
      </c>
      <c r="AA19" s="182">
        <v>0</v>
      </c>
      <c r="AB19" s="185">
        <v>0</v>
      </c>
      <c r="AC19" s="103">
        <v>0</v>
      </c>
      <c r="AD19" s="182">
        <v>0</v>
      </c>
      <c r="AE19" s="185">
        <v>0</v>
      </c>
      <c r="AF19" s="103">
        <v>0</v>
      </c>
      <c r="AG19" s="182">
        <v>0</v>
      </c>
      <c r="AH19" s="185">
        <v>0</v>
      </c>
      <c r="AI19" s="103">
        <v>0</v>
      </c>
      <c r="AJ19" s="182">
        <v>0</v>
      </c>
      <c r="AK19" s="185">
        <v>0</v>
      </c>
      <c r="AL19" s="103">
        <v>0</v>
      </c>
      <c r="AM19" s="182">
        <v>0</v>
      </c>
      <c r="AN19" s="185">
        <v>0</v>
      </c>
      <c r="AO19" s="103">
        <v>0</v>
      </c>
      <c r="AP19" s="182">
        <v>0</v>
      </c>
      <c r="AQ19" s="185">
        <v>0</v>
      </c>
      <c r="AR19" s="103">
        <v>0</v>
      </c>
      <c r="AS19" s="182">
        <v>0</v>
      </c>
      <c r="AT19" s="185">
        <v>0</v>
      </c>
      <c r="AU19" s="103">
        <v>0</v>
      </c>
      <c r="AV19" s="182">
        <v>0</v>
      </c>
      <c r="AW19" s="185">
        <v>0</v>
      </c>
      <c r="AX19" s="103">
        <v>0</v>
      </c>
      <c r="AY19" s="182">
        <v>0</v>
      </c>
      <c r="AZ19" s="185">
        <v>0</v>
      </c>
      <c r="BA19" s="103">
        <v>0</v>
      </c>
      <c r="BB19" s="182">
        <v>0</v>
      </c>
      <c r="BC19" s="185">
        <v>0</v>
      </c>
      <c r="BD19" s="103">
        <v>0</v>
      </c>
      <c r="BE19" s="182">
        <v>0</v>
      </c>
      <c r="BF19" s="185">
        <v>0</v>
      </c>
    </row>
    <row r="20" spans="1:58" ht="14.1" customHeight="1" x14ac:dyDescent="0.2">
      <c r="A20" s="104" t="s">
        <v>241</v>
      </c>
      <c r="B20" s="103">
        <v>0</v>
      </c>
      <c r="C20" s="182">
        <v>0</v>
      </c>
      <c r="D20" s="185">
        <v>0</v>
      </c>
      <c r="E20" s="103">
        <v>0</v>
      </c>
      <c r="F20" s="182">
        <v>0</v>
      </c>
      <c r="G20" s="185">
        <v>0</v>
      </c>
      <c r="H20" s="103">
        <v>0</v>
      </c>
      <c r="I20" s="182">
        <v>0</v>
      </c>
      <c r="J20" s="185">
        <v>0</v>
      </c>
      <c r="K20" s="103">
        <v>0</v>
      </c>
      <c r="L20" s="182">
        <v>0</v>
      </c>
      <c r="M20" s="185">
        <v>0</v>
      </c>
      <c r="N20" s="103">
        <v>0</v>
      </c>
      <c r="O20" s="182">
        <v>0</v>
      </c>
      <c r="P20" s="185">
        <v>0</v>
      </c>
      <c r="Q20" s="103">
        <v>0</v>
      </c>
      <c r="R20" s="182">
        <v>0</v>
      </c>
      <c r="S20" s="185">
        <v>0</v>
      </c>
      <c r="T20" s="103">
        <v>0</v>
      </c>
      <c r="U20" s="182">
        <v>0</v>
      </c>
      <c r="V20" s="185">
        <v>0</v>
      </c>
      <c r="W20" s="103">
        <v>0</v>
      </c>
      <c r="X20" s="182">
        <v>0</v>
      </c>
      <c r="Y20" s="185">
        <v>0</v>
      </c>
      <c r="Z20" s="103">
        <v>0</v>
      </c>
      <c r="AA20" s="182">
        <v>0</v>
      </c>
      <c r="AB20" s="185">
        <v>0</v>
      </c>
      <c r="AC20" s="103">
        <v>0</v>
      </c>
      <c r="AD20" s="182">
        <v>0</v>
      </c>
      <c r="AE20" s="185">
        <v>0</v>
      </c>
      <c r="AF20" s="103">
        <v>0</v>
      </c>
      <c r="AG20" s="182">
        <v>0</v>
      </c>
      <c r="AH20" s="185">
        <v>0</v>
      </c>
      <c r="AI20" s="103">
        <v>0</v>
      </c>
      <c r="AJ20" s="182">
        <v>0</v>
      </c>
      <c r="AK20" s="185">
        <v>0</v>
      </c>
      <c r="AL20" s="103">
        <v>0</v>
      </c>
      <c r="AM20" s="182">
        <v>0</v>
      </c>
      <c r="AN20" s="185">
        <v>0</v>
      </c>
      <c r="AO20" s="103">
        <v>0</v>
      </c>
      <c r="AP20" s="182">
        <v>0</v>
      </c>
      <c r="AQ20" s="185">
        <v>0</v>
      </c>
      <c r="AR20" s="103">
        <v>0</v>
      </c>
      <c r="AS20" s="182">
        <v>0</v>
      </c>
      <c r="AT20" s="185">
        <v>0</v>
      </c>
      <c r="AU20" s="103">
        <v>0</v>
      </c>
      <c r="AV20" s="182">
        <v>0</v>
      </c>
      <c r="AW20" s="185">
        <v>0</v>
      </c>
      <c r="AX20" s="103">
        <v>0</v>
      </c>
      <c r="AY20" s="182">
        <v>0</v>
      </c>
      <c r="AZ20" s="185">
        <v>0</v>
      </c>
      <c r="BA20" s="103">
        <v>0</v>
      </c>
      <c r="BB20" s="182">
        <v>0</v>
      </c>
      <c r="BC20" s="185">
        <v>0</v>
      </c>
      <c r="BD20" s="103">
        <v>0</v>
      </c>
      <c r="BE20" s="182">
        <v>0</v>
      </c>
      <c r="BF20" s="185">
        <v>0</v>
      </c>
    </row>
    <row r="21" spans="1:58" ht="14.1" customHeight="1" x14ac:dyDescent="0.2">
      <c r="A21" s="104" t="s">
        <v>242</v>
      </c>
      <c r="B21" s="103">
        <v>0</v>
      </c>
      <c r="C21" s="182">
        <v>0</v>
      </c>
      <c r="D21" s="185">
        <v>0</v>
      </c>
      <c r="E21" s="103">
        <v>0</v>
      </c>
      <c r="F21" s="182">
        <v>0</v>
      </c>
      <c r="G21" s="185">
        <v>0</v>
      </c>
      <c r="H21" s="103">
        <v>0</v>
      </c>
      <c r="I21" s="182">
        <v>0</v>
      </c>
      <c r="J21" s="185">
        <v>0</v>
      </c>
      <c r="K21" s="103">
        <v>0</v>
      </c>
      <c r="L21" s="182">
        <v>0</v>
      </c>
      <c r="M21" s="185">
        <v>0</v>
      </c>
      <c r="N21" s="103">
        <v>0</v>
      </c>
      <c r="O21" s="182">
        <v>0</v>
      </c>
      <c r="P21" s="185">
        <v>0</v>
      </c>
      <c r="Q21" s="103">
        <v>0</v>
      </c>
      <c r="R21" s="182">
        <v>0</v>
      </c>
      <c r="S21" s="185">
        <v>0</v>
      </c>
      <c r="T21" s="103">
        <v>0</v>
      </c>
      <c r="U21" s="182">
        <v>0</v>
      </c>
      <c r="V21" s="185">
        <v>0</v>
      </c>
      <c r="W21" s="103">
        <v>0</v>
      </c>
      <c r="X21" s="182">
        <v>0</v>
      </c>
      <c r="Y21" s="185">
        <v>0</v>
      </c>
      <c r="Z21" s="103">
        <v>0</v>
      </c>
      <c r="AA21" s="182">
        <v>0</v>
      </c>
      <c r="AB21" s="185">
        <v>0</v>
      </c>
      <c r="AC21" s="103">
        <v>0</v>
      </c>
      <c r="AD21" s="182">
        <v>0</v>
      </c>
      <c r="AE21" s="185">
        <v>0</v>
      </c>
      <c r="AF21" s="103">
        <v>0</v>
      </c>
      <c r="AG21" s="182">
        <v>0</v>
      </c>
      <c r="AH21" s="185">
        <v>0</v>
      </c>
      <c r="AI21" s="103">
        <v>0</v>
      </c>
      <c r="AJ21" s="182">
        <v>0</v>
      </c>
      <c r="AK21" s="185">
        <v>0</v>
      </c>
      <c r="AL21" s="103">
        <v>0</v>
      </c>
      <c r="AM21" s="182">
        <v>0</v>
      </c>
      <c r="AN21" s="185">
        <v>0</v>
      </c>
      <c r="AO21" s="103">
        <v>0</v>
      </c>
      <c r="AP21" s="182">
        <v>0</v>
      </c>
      <c r="AQ21" s="185">
        <v>0</v>
      </c>
      <c r="AR21" s="103">
        <v>0</v>
      </c>
      <c r="AS21" s="182">
        <v>0</v>
      </c>
      <c r="AT21" s="185">
        <v>0</v>
      </c>
      <c r="AU21" s="103">
        <v>0</v>
      </c>
      <c r="AV21" s="182">
        <v>0</v>
      </c>
      <c r="AW21" s="185">
        <v>0</v>
      </c>
      <c r="AX21" s="103">
        <v>0</v>
      </c>
      <c r="AY21" s="182">
        <v>0</v>
      </c>
      <c r="AZ21" s="185">
        <v>0</v>
      </c>
      <c r="BA21" s="103">
        <v>0</v>
      </c>
      <c r="BB21" s="182">
        <v>0</v>
      </c>
      <c r="BC21" s="185">
        <v>0</v>
      </c>
      <c r="BD21" s="103">
        <v>0</v>
      </c>
      <c r="BE21" s="182">
        <v>0</v>
      </c>
      <c r="BF21" s="185">
        <v>0</v>
      </c>
    </row>
    <row r="22" spans="1:58" ht="14.1" customHeight="1" x14ac:dyDescent="0.2">
      <c r="A22" s="104" t="s">
        <v>243</v>
      </c>
      <c r="B22" s="103">
        <v>0</v>
      </c>
      <c r="C22" s="182">
        <v>0</v>
      </c>
      <c r="D22" s="185">
        <v>0</v>
      </c>
      <c r="E22" s="103">
        <v>0</v>
      </c>
      <c r="F22" s="182">
        <v>0</v>
      </c>
      <c r="G22" s="185">
        <v>0</v>
      </c>
      <c r="H22" s="103">
        <v>0</v>
      </c>
      <c r="I22" s="182">
        <v>0</v>
      </c>
      <c r="J22" s="185">
        <v>0</v>
      </c>
      <c r="K22" s="103">
        <v>0</v>
      </c>
      <c r="L22" s="182">
        <v>0</v>
      </c>
      <c r="M22" s="185">
        <v>0</v>
      </c>
      <c r="N22" s="103">
        <v>0</v>
      </c>
      <c r="O22" s="182">
        <v>0</v>
      </c>
      <c r="P22" s="185">
        <v>0</v>
      </c>
      <c r="Q22" s="103">
        <v>0</v>
      </c>
      <c r="R22" s="182">
        <v>0</v>
      </c>
      <c r="S22" s="185">
        <v>0</v>
      </c>
      <c r="T22" s="103">
        <v>0</v>
      </c>
      <c r="U22" s="182">
        <v>0</v>
      </c>
      <c r="V22" s="185">
        <v>0</v>
      </c>
      <c r="W22" s="103">
        <v>0</v>
      </c>
      <c r="X22" s="182">
        <v>0</v>
      </c>
      <c r="Y22" s="185">
        <v>0</v>
      </c>
      <c r="Z22" s="103">
        <v>0</v>
      </c>
      <c r="AA22" s="182">
        <v>0</v>
      </c>
      <c r="AB22" s="185">
        <v>0</v>
      </c>
      <c r="AC22" s="103">
        <v>0</v>
      </c>
      <c r="AD22" s="182">
        <v>0</v>
      </c>
      <c r="AE22" s="185">
        <v>0</v>
      </c>
      <c r="AF22" s="103">
        <v>0</v>
      </c>
      <c r="AG22" s="182">
        <v>0</v>
      </c>
      <c r="AH22" s="185">
        <v>0</v>
      </c>
      <c r="AI22" s="103">
        <v>0</v>
      </c>
      <c r="AJ22" s="182">
        <v>0</v>
      </c>
      <c r="AK22" s="185">
        <v>0</v>
      </c>
      <c r="AL22" s="103">
        <v>0</v>
      </c>
      <c r="AM22" s="182">
        <v>0</v>
      </c>
      <c r="AN22" s="185">
        <v>0</v>
      </c>
      <c r="AO22" s="103">
        <v>0</v>
      </c>
      <c r="AP22" s="182">
        <v>0</v>
      </c>
      <c r="AQ22" s="185">
        <v>0</v>
      </c>
      <c r="AR22" s="103">
        <v>0</v>
      </c>
      <c r="AS22" s="182">
        <v>0</v>
      </c>
      <c r="AT22" s="185">
        <v>0</v>
      </c>
      <c r="AU22" s="103">
        <v>0</v>
      </c>
      <c r="AV22" s="182">
        <v>0</v>
      </c>
      <c r="AW22" s="185">
        <v>0</v>
      </c>
      <c r="AX22" s="103">
        <v>0</v>
      </c>
      <c r="AY22" s="182">
        <v>0</v>
      </c>
      <c r="AZ22" s="185">
        <v>0</v>
      </c>
      <c r="BA22" s="103">
        <v>0</v>
      </c>
      <c r="BB22" s="182">
        <v>0</v>
      </c>
      <c r="BC22" s="185">
        <v>0</v>
      </c>
      <c r="BD22" s="103">
        <v>0</v>
      </c>
      <c r="BE22" s="182">
        <v>0</v>
      </c>
      <c r="BF22" s="185">
        <v>0</v>
      </c>
    </row>
    <row r="23" spans="1:58" ht="14.1" customHeight="1" x14ac:dyDescent="0.2">
      <c r="A23" s="104" t="s">
        <v>244</v>
      </c>
      <c r="B23" s="103">
        <v>0</v>
      </c>
      <c r="C23" s="182">
        <v>0</v>
      </c>
      <c r="D23" s="185">
        <v>0</v>
      </c>
      <c r="E23" s="103">
        <v>0</v>
      </c>
      <c r="F23" s="182">
        <v>0</v>
      </c>
      <c r="G23" s="185">
        <v>0</v>
      </c>
      <c r="H23" s="103">
        <v>0</v>
      </c>
      <c r="I23" s="182">
        <v>0</v>
      </c>
      <c r="J23" s="185">
        <v>0</v>
      </c>
      <c r="K23" s="103">
        <v>0</v>
      </c>
      <c r="L23" s="182">
        <v>0</v>
      </c>
      <c r="M23" s="185">
        <v>0</v>
      </c>
      <c r="N23" s="103">
        <v>0</v>
      </c>
      <c r="O23" s="182">
        <v>0</v>
      </c>
      <c r="P23" s="185">
        <v>0</v>
      </c>
      <c r="Q23" s="103">
        <v>0</v>
      </c>
      <c r="R23" s="182">
        <v>0</v>
      </c>
      <c r="S23" s="185">
        <v>0</v>
      </c>
      <c r="T23" s="103">
        <v>0</v>
      </c>
      <c r="U23" s="182">
        <v>0</v>
      </c>
      <c r="V23" s="185">
        <v>0</v>
      </c>
      <c r="W23" s="103">
        <v>0</v>
      </c>
      <c r="X23" s="182">
        <v>0</v>
      </c>
      <c r="Y23" s="185">
        <v>0</v>
      </c>
      <c r="Z23" s="103">
        <v>0</v>
      </c>
      <c r="AA23" s="182">
        <v>0</v>
      </c>
      <c r="AB23" s="185">
        <v>0</v>
      </c>
      <c r="AC23" s="103">
        <v>0</v>
      </c>
      <c r="AD23" s="182">
        <v>0</v>
      </c>
      <c r="AE23" s="185">
        <v>0</v>
      </c>
      <c r="AF23" s="103">
        <v>0</v>
      </c>
      <c r="AG23" s="182">
        <v>0</v>
      </c>
      <c r="AH23" s="185">
        <v>0</v>
      </c>
      <c r="AI23" s="103">
        <v>0</v>
      </c>
      <c r="AJ23" s="182">
        <v>0</v>
      </c>
      <c r="AK23" s="185">
        <v>0</v>
      </c>
      <c r="AL23" s="103">
        <v>0</v>
      </c>
      <c r="AM23" s="182">
        <v>0</v>
      </c>
      <c r="AN23" s="185">
        <v>0</v>
      </c>
      <c r="AO23" s="103">
        <v>0</v>
      </c>
      <c r="AP23" s="182">
        <v>0</v>
      </c>
      <c r="AQ23" s="185">
        <v>0</v>
      </c>
      <c r="AR23" s="103">
        <v>0</v>
      </c>
      <c r="AS23" s="182">
        <v>0</v>
      </c>
      <c r="AT23" s="185">
        <v>0</v>
      </c>
      <c r="AU23" s="103">
        <v>0</v>
      </c>
      <c r="AV23" s="182">
        <v>0</v>
      </c>
      <c r="AW23" s="185">
        <v>0</v>
      </c>
      <c r="AX23" s="103">
        <v>0</v>
      </c>
      <c r="AY23" s="182">
        <v>0</v>
      </c>
      <c r="AZ23" s="185">
        <v>0</v>
      </c>
      <c r="BA23" s="103">
        <v>0</v>
      </c>
      <c r="BB23" s="182">
        <v>0</v>
      </c>
      <c r="BC23" s="185">
        <v>0</v>
      </c>
      <c r="BD23" s="103">
        <v>0</v>
      </c>
      <c r="BE23" s="182">
        <v>0</v>
      </c>
      <c r="BF23" s="185">
        <v>0</v>
      </c>
    </row>
    <row r="24" spans="1:58" ht="14.1" customHeight="1" x14ac:dyDescent="0.2">
      <c r="A24" s="104" t="s">
        <v>241</v>
      </c>
      <c r="B24" s="103">
        <v>0</v>
      </c>
      <c r="C24" s="182">
        <v>0</v>
      </c>
      <c r="D24" s="185">
        <v>0</v>
      </c>
      <c r="E24" s="103">
        <v>0</v>
      </c>
      <c r="F24" s="182">
        <v>0</v>
      </c>
      <c r="G24" s="185">
        <v>0</v>
      </c>
      <c r="H24" s="103">
        <v>0</v>
      </c>
      <c r="I24" s="182">
        <v>0</v>
      </c>
      <c r="J24" s="185">
        <v>0</v>
      </c>
      <c r="K24" s="103">
        <v>0</v>
      </c>
      <c r="L24" s="182">
        <v>0</v>
      </c>
      <c r="M24" s="185">
        <v>0</v>
      </c>
      <c r="N24" s="103">
        <v>0</v>
      </c>
      <c r="O24" s="182">
        <v>0</v>
      </c>
      <c r="P24" s="185">
        <v>0</v>
      </c>
      <c r="Q24" s="103">
        <v>0</v>
      </c>
      <c r="R24" s="182">
        <v>0</v>
      </c>
      <c r="S24" s="185">
        <v>0</v>
      </c>
      <c r="T24" s="103">
        <v>0</v>
      </c>
      <c r="U24" s="182">
        <v>0</v>
      </c>
      <c r="V24" s="185">
        <v>0</v>
      </c>
      <c r="W24" s="103">
        <v>0</v>
      </c>
      <c r="X24" s="182">
        <v>0</v>
      </c>
      <c r="Y24" s="185">
        <v>0</v>
      </c>
      <c r="Z24" s="103">
        <v>0</v>
      </c>
      <c r="AA24" s="182">
        <v>0</v>
      </c>
      <c r="AB24" s="185">
        <v>0</v>
      </c>
      <c r="AC24" s="103">
        <v>0</v>
      </c>
      <c r="AD24" s="182">
        <v>0</v>
      </c>
      <c r="AE24" s="185">
        <v>0</v>
      </c>
      <c r="AF24" s="103">
        <v>0</v>
      </c>
      <c r="AG24" s="182">
        <v>0</v>
      </c>
      <c r="AH24" s="185">
        <v>0</v>
      </c>
      <c r="AI24" s="103">
        <v>0</v>
      </c>
      <c r="AJ24" s="182">
        <v>0</v>
      </c>
      <c r="AK24" s="185">
        <v>0</v>
      </c>
      <c r="AL24" s="103">
        <v>0</v>
      </c>
      <c r="AM24" s="182">
        <v>0</v>
      </c>
      <c r="AN24" s="185">
        <v>0</v>
      </c>
      <c r="AO24" s="103">
        <v>0</v>
      </c>
      <c r="AP24" s="182">
        <v>0</v>
      </c>
      <c r="AQ24" s="185">
        <v>0</v>
      </c>
      <c r="AR24" s="103">
        <v>0</v>
      </c>
      <c r="AS24" s="182">
        <v>0</v>
      </c>
      <c r="AT24" s="185">
        <v>0</v>
      </c>
      <c r="AU24" s="103">
        <v>0</v>
      </c>
      <c r="AV24" s="182">
        <v>0</v>
      </c>
      <c r="AW24" s="185">
        <v>0</v>
      </c>
      <c r="AX24" s="103">
        <v>0</v>
      </c>
      <c r="AY24" s="182">
        <v>0</v>
      </c>
      <c r="AZ24" s="185">
        <v>0</v>
      </c>
      <c r="BA24" s="103">
        <v>0</v>
      </c>
      <c r="BB24" s="182">
        <v>0</v>
      </c>
      <c r="BC24" s="185">
        <v>0</v>
      </c>
      <c r="BD24" s="103">
        <v>0</v>
      </c>
      <c r="BE24" s="182">
        <v>0</v>
      </c>
      <c r="BF24" s="185">
        <v>0</v>
      </c>
    </row>
    <row r="25" spans="1:58" ht="14.1" customHeight="1" x14ac:dyDescent="0.2">
      <c r="A25" s="104" t="s">
        <v>242</v>
      </c>
      <c r="B25" s="103">
        <v>0</v>
      </c>
      <c r="C25" s="182">
        <v>0</v>
      </c>
      <c r="D25" s="185">
        <v>0</v>
      </c>
      <c r="E25" s="103">
        <v>0</v>
      </c>
      <c r="F25" s="182">
        <v>0</v>
      </c>
      <c r="G25" s="185">
        <v>0</v>
      </c>
      <c r="H25" s="103">
        <v>0</v>
      </c>
      <c r="I25" s="182">
        <v>0</v>
      </c>
      <c r="J25" s="185">
        <v>0</v>
      </c>
      <c r="K25" s="103">
        <v>0</v>
      </c>
      <c r="L25" s="182">
        <v>0</v>
      </c>
      <c r="M25" s="185">
        <v>0</v>
      </c>
      <c r="N25" s="103">
        <v>0</v>
      </c>
      <c r="O25" s="182">
        <v>0</v>
      </c>
      <c r="P25" s="185">
        <v>0</v>
      </c>
      <c r="Q25" s="103">
        <v>0</v>
      </c>
      <c r="R25" s="182">
        <v>0</v>
      </c>
      <c r="S25" s="185">
        <v>0</v>
      </c>
      <c r="T25" s="103">
        <v>0</v>
      </c>
      <c r="U25" s="182">
        <v>0</v>
      </c>
      <c r="V25" s="185">
        <v>0</v>
      </c>
      <c r="W25" s="103">
        <v>0</v>
      </c>
      <c r="X25" s="182">
        <v>0</v>
      </c>
      <c r="Y25" s="185">
        <v>0</v>
      </c>
      <c r="Z25" s="103">
        <v>0</v>
      </c>
      <c r="AA25" s="182">
        <v>0</v>
      </c>
      <c r="AB25" s="185">
        <v>0</v>
      </c>
      <c r="AC25" s="103">
        <v>0</v>
      </c>
      <c r="AD25" s="182">
        <v>0</v>
      </c>
      <c r="AE25" s="185">
        <v>0</v>
      </c>
      <c r="AF25" s="103">
        <v>0</v>
      </c>
      <c r="AG25" s="182">
        <v>0</v>
      </c>
      <c r="AH25" s="185">
        <v>0</v>
      </c>
      <c r="AI25" s="103">
        <v>0</v>
      </c>
      <c r="AJ25" s="182">
        <v>0</v>
      </c>
      <c r="AK25" s="185">
        <v>0</v>
      </c>
      <c r="AL25" s="103">
        <v>0</v>
      </c>
      <c r="AM25" s="182">
        <v>0</v>
      </c>
      <c r="AN25" s="185">
        <v>0</v>
      </c>
      <c r="AO25" s="103">
        <v>0</v>
      </c>
      <c r="AP25" s="182">
        <v>0</v>
      </c>
      <c r="AQ25" s="185">
        <v>0</v>
      </c>
      <c r="AR25" s="103">
        <v>0</v>
      </c>
      <c r="AS25" s="182">
        <v>0</v>
      </c>
      <c r="AT25" s="185">
        <v>0</v>
      </c>
      <c r="AU25" s="103">
        <v>0</v>
      </c>
      <c r="AV25" s="182">
        <v>0</v>
      </c>
      <c r="AW25" s="185">
        <v>0</v>
      </c>
      <c r="AX25" s="103">
        <v>0</v>
      </c>
      <c r="AY25" s="182">
        <v>0</v>
      </c>
      <c r="AZ25" s="185">
        <v>0</v>
      </c>
      <c r="BA25" s="103">
        <v>0</v>
      </c>
      <c r="BB25" s="182">
        <v>0</v>
      </c>
      <c r="BC25" s="185">
        <v>0</v>
      </c>
      <c r="BD25" s="103">
        <v>0</v>
      </c>
      <c r="BE25" s="182">
        <v>0</v>
      </c>
      <c r="BF25" s="185">
        <v>0</v>
      </c>
    </row>
    <row r="26" spans="1:58" ht="14.1" customHeight="1" x14ac:dyDescent="0.2">
      <c r="A26" s="104" t="s">
        <v>243</v>
      </c>
      <c r="B26" s="103">
        <v>0</v>
      </c>
      <c r="C26" s="182">
        <v>0</v>
      </c>
      <c r="D26" s="185">
        <v>0</v>
      </c>
      <c r="E26" s="103">
        <v>0</v>
      </c>
      <c r="F26" s="182">
        <v>0</v>
      </c>
      <c r="G26" s="185">
        <v>0</v>
      </c>
      <c r="H26" s="103">
        <v>0</v>
      </c>
      <c r="I26" s="182">
        <v>0</v>
      </c>
      <c r="J26" s="185">
        <v>0</v>
      </c>
      <c r="K26" s="103">
        <v>0</v>
      </c>
      <c r="L26" s="182">
        <v>0</v>
      </c>
      <c r="M26" s="185">
        <v>0</v>
      </c>
      <c r="N26" s="103">
        <v>0</v>
      </c>
      <c r="O26" s="182">
        <v>0</v>
      </c>
      <c r="P26" s="185">
        <v>0</v>
      </c>
      <c r="Q26" s="103">
        <v>0</v>
      </c>
      <c r="R26" s="182">
        <v>0</v>
      </c>
      <c r="S26" s="185">
        <v>0</v>
      </c>
      <c r="T26" s="103">
        <v>0</v>
      </c>
      <c r="U26" s="182">
        <v>0</v>
      </c>
      <c r="V26" s="185">
        <v>0</v>
      </c>
      <c r="W26" s="103">
        <v>0</v>
      </c>
      <c r="X26" s="182">
        <v>0</v>
      </c>
      <c r="Y26" s="185">
        <v>0</v>
      </c>
      <c r="Z26" s="103">
        <v>0</v>
      </c>
      <c r="AA26" s="182">
        <v>0</v>
      </c>
      <c r="AB26" s="185">
        <v>0</v>
      </c>
      <c r="AC26" s="103">
        <v>0</v>
      </c>
      <c r="AD26" s="182">
        <v>0</v>
      </c>
      <c r="AE26" s="185">
        <v>0</v>
      </c>
      <c r="AF26" s="103">
        <v>0</v>
      </c>
      <c r="AG26" s="182">
        <v>0</v>
      </c>
      <c r="AH26" s="185">
        <v>0</v>
      </c>
      <c r="AI26" s="103">
        <v>0</v>
      </c>
      <c r="AJ26" s="182">
        <v>0</v>
      </c>
      <c r="AK26" s="185">
        <v>0</v>
      </c>
      <c r="AL26" s="103">
        <v>0</v>
      </c>
      <c r="AM26" s="182">
        <v>0</v>
      </c>
      <c r="AN26" s="185">
        <v>0</v>
      </c>
      <c r="AO26" s="103">
        <v>0</v>
      </c>
      <c r="AP26" s="182">
        <v>0</v>
      </c>
      <c r="AQ26" s="185">
        <v>0</v>
      </c>
      <c r="AR26" s="103">
        <v>0</v>
      </c>
      <c r="AS26" s="182">
        <v>0</v>
      </c>
      <c r="AT26" s="185">
        <v>0</v>
      </c>
      <c r="AU26" s="103">
        <v>0</v>
      </c>
      <c r="AV26" s="182">
        <v>0</v>
      </c>
      <c r="AW26" s="185">
        <v>0</v>
      </c>
      <c r="AX26" s="103">
        <v>0</v>
      </c>
      <c r="AY26" s="182">
        <v>0</v>
      </c>
      <c r="AZ26" s="185">
        <v>0</v>
      </c>
      <c r="BA26" s="103">
        <v>0</v>
      </c>
      <c r="BB26" s="182">
        <v>0</v>
      </c>
      <c r="BC26" s="185">
        <v>0</v>
      </c>
      <c r="BD26" s="103">
        <v>0</v>
      </c>
      <c r="BE26" s="182">
        <v>0</v>
      </c>
      <c r="BF26" s="185">
        <v>0</v>
      </c>
    </row>
    <row r="27" spans="1:58" ht="14.1" customHeight="1" x14ac:dyDescent="0.2">
      <c r="A27" s="104" t="s">
        <v>238</v>
      </c>
      <c r="B27" s="103">
        <v>0</v>
      </c>
      <c r="C27" s="182">
        <v>0</v>
      </c>
      <c r="D27" s="185">
        <v>0</v>
      </c>
      <c r="E27" s="103">
        <v>0</v>
      </c>
      <c r="F27" s="182">
        <v>0</v>
      </c>
      <c r="G27" s="185">
        <v>0</v>
      </c>
      <c r="H27" s="103">
        <v>0</v>
      </c>
      <c r="I27" s="182">
        <v>0</v>
      </c>
      <c r="J27" s="185">
        <v>0</v>
      </c>
      <c r="K27" s="103">
        <v>0</v>
      </c>
      <c r="L27" s="182">
        <v>0</v>
      </c>
      <c r="M27" s="185">
        <v>0</v>
      </c>
      <c r="N27" s="103">
        <v>0</v>
      </c>
      <c r="O27" s="182">
        <v>0</v>
      </c>
      <c r="P27" s="185">
        <v>0</v>
      </c>
      <c r="Q27" s="103">
        <v>0</v>
      </c>
      <c r="R27" s="182">
        <v>0</v>
      </c>
      <c r="S27" s="185">
        <v>0</v>
      </c>
      <c r="T27" s="103">
        <v>0</v>
      </c>
      <c r="U27" s="182">
        <v>0</v>
      </c>
      <c r="V27" s="185">
        <v>0</v>
      </c>
      <c r="W27" s="103">
        <v>0</v>
      </c>
      <c r="X27" s="182">
        <v>0</v>
      </c>
      <c r="Y27" s="185">
        <v>0</v>
      </c>
      <c r="Z27" s="103">
        <v>0</v>
      </c>
      <c r="AA27" s="182">
        <v>0</v>
      </c>
      <c r="AB27" s="185">
        <v>0</v>
      </c>
      <c r="AC27" s="103">
        <v>0</v>
      </c>
      <c r="AD27" s="182">
        <v>0</v>
      </c>
      <c r="AE27" s="185">
        <v>0</v>
      </c>
      <c r="AF27" s="103">
        <v>0</v>
      </c>
      <c r="AG27" s="182">
        <v>0</v>
      </c>
      <c r="AH27" s="185">
        <v>0</v>
      </c>
      <c r="AI27" s="103">
        <v>0</v>
      </c>
      <c r="AJ27" s="182">
        <v>0</v>
      </c>
      <c r="AK27" s="185">
        <v>0</v>
      </c>
      <c r="AL27" s="103">
        <v>0</v>
      </c>
      <c r="AM27" s="182">
        <v>0</v>
      </c>
      <c r="AN27" s="185">
        <v>0</v>
      </c>
      <c r="AO27" s="103">
        <v>0</v>
      </c>
      <c r="AP27" s="182">
        <v>0</v>
      </c>
      <c r="AQ27" s="185">
        <v>0</v>
      </c>
      <c r="AR27" s="103">
        <v>0</v>
      </c>
      <c r="AS27" s="182">
        <v>0</v>
      </c>
      <c r="AT27" s="185">
        <v>0</v>
      </c>
      <c r="AU27" s="103">
        <v>0</v>
      </c>
      <c r="AV27" s="182">
        <v>0</v>
      </c>
      <c r="AW27" s="185">
        <v>0</v>
      </c>
      <c r="AX27" s="103">
        <v>0</v>
      </c>
      <c r="AY27" s="182">
        <v>0</v>
      </c>
      <c r="AZ27" s="185">
        <v>0</v>
      </c>
      <c r="BA27" s="103">
        <v>0</v>
      </c>
      <c r="BB27" s="182">
        <v>0</v>
      </c>
      <c r="BC27" s="185">
        <v>0</v>
      </c>
      <c r="BD27" s="103">
        <v>0</v>
      </c>
      <c r="BE27" s="182">
        <v>0</v>
      </c>
      <c r="BF27" s="185">
        <v>0</v>
      </c>
    </row>
    <row r="28" spans="1:58" ht="14.1" customHeight="1" x14ac:dyDescent="0.2">
      <c r="A28" s="104" t="s">
        <v>245</v>
      </c>
      <c r="B28" s="103">
        <v>0</v>
      </c>
      <c r="C28" s="182">
        <v>0</v>
      </c>
      <c r="D28" s="185">
        <v>0</v>
      </c>
      <c r="E28" s="103">
        <v>0</v>
      </c>
      <c r="F28" s="182">
        <v>0</v>
      </c>
      <c r="G28" s="185">
        <v>0</v>
      </c>
      <c r="H28" s="103">
        <v>0</v>
      </c>
      <c r="I28" s="182">
        <v>0</v>
      </c>
      <c r="J28" s="185">
        <v>0</v>
      </c>
      <c r="K28" s="103">
        <v>0</v>
      </c>
      <c r="L28" s="182">
        <v>0</v>
      </c>
      <c r="M28" s="185">
        <v>0</v>
      </c>
      <c r="N28" s="103">
        <v>0</v>
      </c>
      <c r="O28" s="182">
        <v>0</v>
      </c>
      <c r="P28" s="185">
        <v>0</v>
      </c>
      <c r="Q28" s="103">
        <v>0</v>
      </c>
      <c r="R28" s="182">
        <v>0</v>
      </c>
      <c r="S28" s="185">
        <v>0</v>
      </c>
      <c r="T28" s="103">
        <v>0</v>
      </c>
      <c r="U28" s="182">
        <v>0</v>
      </c>
      <c r="V28" s="185">
        <v>0</v>
      </c>
      <c r="W28" s="103">
        <v>0</v>
      </c>
      <c r="X28" s="182">
        <v>0</v>
      </c>
      <c r="Y28" s="185">
        <v>0</v>
      </c>
      <c r="Z28" s="103">
        <v>0</v>
      </c>
      <c r="AA28" s="182">
        <v>0</v>
      </c>
      <c r="AB28" s="185">
        <v>0</v>
      </c>
      <c r="AC28" s="103">
        <v>0</v>
      </c>
      <c r="AD28" s="182">
        <v>0</v>
      </c>
      <c r="AE28" s="185">
        <v>0</v>
      </c>
      <c r="AF28" s="103">
        <v>0</v>
      </c>
      <c r="AG28" s="182">
        <v>0</v>
      </c>
      <c r="AH28" s="185">
        <v>0</v>
      </c>
      <c r="AI28" s="103">
        <v>0</v>
      </c>
      <c r="AJ28" s="182">
        <v>0</v>
      </c>
      <c r="AK28" s="185">
        <v>0</v>
      </c>
      <c r="AL28" s="103">
        <v>0</v>
      </c>
      <c r="AM28" s="182">
        <v>0</v>
      </c>
      <c r="AN28" s="185">
        <v>0</v>
      </c>
      <c r="AO28" s="103">
        <v>0</v>
      </c>
      <c r="AP28" s="182">
        <v>0</v>
      </c>
      <c r="AQ28" s="185">
        <v>0</v>
      </c>
      <c r="AR28" s="103">
        <v>0</v>
      </c>
      <c r="AS28" s="182">
        <v>0</v>
      </c>
      <c r="AT28" s="185">
        <v>0</v>
      </c>
      <c r="AU28" s="103">
        <v>0</v>
      </c>
      <c r="AV28" s="182">
        <v>0</v>
      </c>
      <c r="AW28" s="185">
        <v>0</v>
      </c>
      <c r="AX28" s="103">
        <v>0</v>
      </c>
      <c r="AY28" s="182">
        <v>0</v>
      </c>
      <c r="AZ28" s="185">
        <v>0</v>
      </c>
      <c r="BA28" s="103">
        <v>0</v>
      </c>
      <c r="BB28" s="182">
        <v>0</v>
      </c>
      <c r="BC28" s="185">
        <v>0</v>
      </c>
      <c r="BD28" s="103">
        <v>0</v>
      </c>
      <c r="BE28" s="182">
        <v>0</v>
      </c>
      <c r="BF28" s="185">
        <v>0</v>
      </c>
    </row>
    <row r="29" spans="1:58" ht="14.1" customHeight="1" x14ac:dyDescent="0.2">
      <c r="A29" s="104" t="s">
        <v>246</v>
      </c>
      <c r="B29" s="103">
        <v>0</v>
      </c>
      <c r="C29" s="182">
        <v>0</v>
      </c>
      <c r="D29" s="185">
        <v>0</v>
      </c>
      <c r="E29" s="103">
        <v>0</v>
      </c>
      <c r="F29" s="182">
        <v>0</v>
      </c>
      <c r="G29" s="185">
        <v>0</v>
      </c>
      <c r="H29" s="103">
        <v>0</v>
      </c>
      <c r="I29" s="182">
        <v>0</v>
      </c>
      <c r="J29" s="185">
        <v>0</v>
      </c>
      <c r="K29" s="103">
        <v>0</v>
      </c>
      <c r="L29" s="182">
        <v>0</v>
      </c>
      <c r="M29" s="185">
        <v>0</v>
      </c>
      <c r="N29" s="103">
        <v>0</v>
      </c>
      <c r="O29" s="182">
        <v>0</v>
      </c>
      <c r="P29" s="185">
        <v>0</v>
      </c>
      <c r="Q29" s="103">
        <v>0</v>
      </c>
      <c r="R29" s="182">
        <v>0</v>
      </c>
      <c r="S29" s="185">
        <v>0</v>
      </c>
      <c r="T29" s="103">
        <v>0</v>
      </c>
      <c r="U29" s="182">
        <v>0</v>
      </c>
      <c r="V29" s="185">
        <v>0</v>
      </c>
      <c r="W29" s="103">
        <v>0</v>
      </c>
      <c r="X29" s="182">
        <v>0</v>
      </c>
      <c r="Y29" s="185">
        <v>0</v>
      </c>
      <c r="Z29" s="103">
        <v>0</v>
      </c>
      <c r="AA29" s="182">
        <v>0</v>
      </c>
      <c r="AB29" s="185">
        <v>0</v>
      </c>
      <c r="AC29" s="103">
        <v>0</v>
      </c>
      <c r="AD29" s="182">
        <v>0</v>
      </c>
      <c r="AE29" s="185">
        <v>0</v>
      </c>
      <c r="AF29" s="103">
        <v>0</v>
      </c>
      <c r="AG29" s="182">
        <v>0</v>
      </c>
      <c r="AH29" s="185">
        <v>0</v>
      </c>
      <c r="AI29" s="103">
        <v>0</v>
      </c>
      <c r="AJ29" s="182">
        <v>0</v>
      </c>
      <c r="AK29" s="185">
        <v>0</v>
      </c>
      <c r="AL29" s="103">
        <v>0</v>
      </c>
      <c r="AM29" s="182">
        <v>0</v>
      </c>
      <c r="AN29" s="185">
        <v>0</v>
      </c>
      <c r="AO29" s="103">
        <v>0</v>
      </c>
      <c r="AP29" s="182">
        <v>0</v>
      </c>
      <c r="AQ29" s="185">
        <v>0</v>
      </c>
      <c r="AR29" s="103">
        <v>0</v>
      </c>
      <c r="AS29" s="182">
        <v>0</v>
      </c>
      <c r="AT29" s="185">
        <v>0</v>
      </c>
      <c r="AU29" s="103">
        <v>0</v>
      </c>
      <c r="AV29" s="182">
        <v>0</v>
      </c>
      <c r="AW29" s="185">
        <v>0</v>
      </c>
      <c r="AX29" s="103">
        <v>0</v>
      </c>
      <c r="AY29" s="182">
        <v>0</v>
      </c>
      <c r="AZ29" s="185">
        <v>0</v>
      </c>
      <c r="BA29" s="103">
        <v>0</v>
      </c>
      <c r="BB29" s="182">
        <v>0</v>
      </c>
      <c r="BC29" s="185">
        <v>0</v>
      </c>
      <c r="BD29" s="103">
        <v>0</v>
      </c>
      <c r="BE29" s="182">
        <v>0</v>
      </c>
      <c r="BF29" s="185">
        <v>0</v>
      </c>
    </row>
    <row r="30" spans="1:58" ht="14.1" customHeight="1" x14ac:dyDescent="0.2">
      <c r="A30" s="104" t="s">
        <v>247</v>
      </c>
      <c r="B30" s="103">
        <v>0</v>
      </c>
      <c r="C30" s="182">
        <v>0</v>
      </c>
      <c r="D30" s="185">
        <v>0</v>
      </c>
      <c r="E30" s="103">
        <v>0</v>
      </c>
      <c r="F30" s="182">
        <v>0</v>
      </c>
      <c r="G30" s="185">
        <v>0</v>
      </c>
      <c r="H30" s="103">
        <v>0</v>
      </c>
      <c r="I30" s="182">
        <v>0</v>
      </c>
      <c r="J30" s="185">
        <v>0</v>
      </c>
      <c r="K30" s="103">
        <v>0</v>
      </c>
      <c r="L30" s="182">
        <v>0</v>
      </c>
      <c r="M30" s="185">
        <v>0</v>
      </c>
      <c r="N30" s="103">
        <v>0</v>
      </c>
      <c r="O30" s="182">
        <v>0</v>
      </c>
      <c r="P30" s="185">
        <v>0</v>
      </c>
      <c r="Q30" s="103">
        <v>0</v>
      </c>
      <c r="R30" s="182">
        <v>0</v>
      </c>
      <c r="S30" s="185">
        <v>0</v>
      </c>
      <c r="T30" s="103">
        <v>0</v>
      </c>
      <c r="U30" s="182">
        <v>0</v>
      </c>
      <c r="V30" s="185">
        <v>0</v>
      </c>
      <c r="W30" s="103">
        <v>0</v>
      </c>
      <c r="X30" s="182">
        <v>0</v>
      </c>
      <c r="Y30" s="185">
        <v>0</v>
      </c>
      <c r="Z30" s="103">
        <v>0</v>
      </c>
      <c r="AA30" s="182">
        <v>0</v>
      </c>
      <c r="AB30" s="185">
        <v>0</v>
      </c>
      <c r="AC30" s="103">
        <v>0</v>
      </c>
      <c r="AD30" s="182">
        <v>0</v>
      </c>
      <c r="AE30" s="185">
        <v>0</v>
      </c>
      <c r="AF30" s="103">
        <v>0</v>
      </c>
      <c r="AG30" s="182">
        <v>0</v>
      </c>
      <c r="AH30" s="185">
        <v>0</v>
      </c>
      <c r="AI30" s="103">
        <v>0</v>
      </c>
      <c r="AJ30" s="182">
        <v>0</v>
      </c>
      <c r="AK30" s="185">
        <v>0</v>
      </c>
      <c r="AL30" s="103">
        <v>0</v>
      </c>
      <c r="AM30" s="182">
        <v>0</v>
      </c>
      <c r="AN30" s="185">
        <v>0</v>
      </c>
      <c r="AO30" s="103">
        <v>0</v>
      </c>
      <c r="AP30" s="182">
        <v>0</v>
      </c>
      <c r="AQ30" s="185">
        <v>0</v>
      </c>
      <c r="AR30" s="103">
        <v>0</v>
      </c>
      <c r="AS30" s="182">
        <v>0</v>
      </c>
      <c r="AT30" s="185">
        <v>0</v>
      </c>
      <c r="AU30" s="103">
        <v>0</v>
      </c>
      <c r="AV30" s="182">
        <v>0</v>
      </c>
      <c r="AW30" s="185">
        <v>0</v>
      </c>
      <c r="AX30" s="103">
        <v>0</v>
      </c>
      <c r="AY30" s="182">
        <v>0</v>
      </c>
      <c r="AZ30" s="185">
        <v>0</v>
      </c>
      <c r="BA30" s="103">
        <v>0</v>
      </c>
      <c r="BB30" s="182">
        <v>0</v>
      </c>
      <c r="BC30" s="185">
        <v>0</v>
      </c>
      <c r="BD30" s="103">
        <v>0</v>
      </c>
      <c r="BE30" s="182">
        <v>0</v>
      </c>
      <c r="BF30" s="185">
        <v>0</v>
      </c>
    </row>
    <row r="31" spans="1:58" ht="14.1" customHeight="1" x14ac:dyDescent="0.2">
      <c r="A31" s="115" t="s">
        <v>508</v>
      </c>
      <c r="B31" s="209">
        <v>150302400</v>
      </c>
      <c r="C31" s="210">
        <v>144046600</v>
      </c>
      <c r="D31" s="211">
        <v>95.83785754585422</v>
      </c>
      <c r="E31" s="209">
        <v>182921785</v>
      </c>
      <c r="F31" s="210">
        <v>179193758</v>
      </c>
      <c r="G31" s="211">
        <v>97.961955706915944</v>
      </c>
      <c r="H31" s="209">
        <v>201481023.20000005</v>
      </c>
      <c r="I31" s="210">
        <v>192486108.11500001</v>
      </c>
      <c r="J31" s="211">
        <v>95.535601843717444</v>
      </c>
      <c r="K31" s="209">
        <v>212953595</v>
      </c>
      <c r="L31" s="210">
        <v>206463943</v>
      </c>
      <c r="M31" s="211">
        <v>96.95255109452367</v>
      </c>
      <c r="N31" s="209">
        <v>283319986.89999998</v>
      </c>
      <c r="O31" s="210">
        <v>277168361</v>
      </c>
      <c r="P31" s="211">
        <v>97.828735640111674</v>
      </c>
      <c r="Q31" s="209">
        <v>340495184</v>
      </c>
      <c r="R31" s="210">
        <v>331959864</v>
      </c>
      <c r="S31" s="211">
        <v>97.493262635984891</v>
      </c>
      <c r="T31" s="209">
        <v>374342366</v>
      </c>
      <c r="U31" s="210">
        <v>365360889</v>
      </c>
      <c r="V31" s="211">
        <v>97.600731892579844</v>
      </c>
      <c r="W31" s="209">
        <v>487393845</v>
      </c>
      <c r="X31" s="210">
        <v>464653661</v>
      </c>
      <c r="Y31" s="211">
        <v>95.334330904404425</v>
      </c>
      <c r="Z31" s="209">
        <v>621738232</v>
      </c>
      <c r="AA31" s="210">
        <v>598731154</v>
      </c>
      <c r="AB31" s="211">
        <v>96.29955553384724</v>
      </c>
      <c r="AC31" s="209">
        <v>706104637</v>
      </c>
      <c r="AD31" s="210">
        <v>679846727</v>
      </c>
      <c r="AE31" s="211">
        <v>96.281300444143653</v>
      </c>
      <c r="AF31" s="209">
        <v>778059530</v>
      </c>
      <c r="AG31" s="210">
        <v>747652241</v>
      </c>
      <c r="AH31" s="211">
        <v>96.091907132093084</v>
      </c>
      <c r="AI31" s="209">
        <v>77637718.579999998</v>
      </c>
      <c r="AJ31" s="210">
        <v>51641935.818000004</v>
      </c>
      <c r="AK31" s="211">
        <v>66.516555048931224</v>
      </c>
      <c r="AL31" s="209">
        <v>164179920</v>
      </c>
      <c r="AM31" s="210">
        <v>53919585</v>
      </c>
      <c r="AN31" s="211">
        <v>32.841765911446416</v>
      </c>
      <c r="AO31" s="209">
        <v>107780624</v>
      </c>
      <c r="AP31" s="210">
        <v>37426539</v>
      </c>
      <c r="AQ31" s="211">
        <v>34.724737722802566</v>
      </c>
      <c r="AR31" s="209">
        <v>820610</v>
      </c>
      <c r="AS31" s="210">
        <v>364802</v>
      </c>
      <c r="AT31" s="211">
        <v>44.454978613470466</v>
      </c>
      <c r="AU31" s="209">
        <v>104132438.133</v>
      </c>
      <c r="AV31" s="210">
        <v>27796819.973000001</v>
      </c>
      <c r="AW31" s="211">
        <v>26.693718567788988</v>
      </c>
      <c r="AX31" s="209">
        <v>89851101.836999997</v>
      </c>
      <c r="AY31" s="210">
        <v>31186385.73</v>
      </c>
      <c r="AZ31" s="211">
        <v>34.708963042629811</v>
      </c>
      <c r="BA31" s="209">
        <v>107831868.63700001</v>
      </c>
      <c r="BB31" s="210">
        <v>44349040.911333337</v>
      </c>
      <c r="BC31" s="211">
        <v>41.127953611402027</v>
      </c>
      <c r="BD31" s="209">
        <v>39063543.107000001</v>
      </c>
      <c r="BE31" s="210">
        <v>28143769.213999998</v>
      </c>
      <c r="BF31" s="211">
        <v>72.046125301308805</v>
      </c>
    </row>
    <row r="32" spans="1:58" ht="14.1" customHeight="1" x14ac:dyDescent="0.2">
      <c r="A32" s="120" t="s">
        <v>248</v>
      </c>
      <c r="B32" s="207">
        <v>150302400</v>
      </c>
      <c r="C32" s="208">
        <v>144046600</v>
      </c>
      <c r="D32" s="200">
        <v>95.83785754585422</v>
      </c>
      <c r="E32" s="207">
        <v>182184380</v>
      </c>
      <c r="F32" s="208">
        <v>178551689</v>
      </c>
      <c r="G32" s="200">
        <v>98.006035973007116</v>
      </c>
      <c r="H32" s="207">
        <v>201288700.10000005</v>
      </c>
      <c r="I32" s="208">
        <v>192358714.875</v>
      </c>
      <c r="J32" s="200">
        <v>95.563593375801204</v>
      </c>
      <c r="K32" s="207">
        <v>198365570</v>
      </c>
      <c r="L32" s="208">
        <v>192800136</v>
      </c>
      <c r="M32" s="200">
        <v>97.194354846962611</v>
      </c>
      <c r="N32" s="207">
        <v>273124057</v>
      </c>
      <c r="O32" s="208">
        <v>267874976</v>
      </c>
      <c r="P32" s="200">
        <v>98.078133044135328</v>
      </c>
      <c r="Q32" s="207">
        <v>309231930</v>
      </c>
      <c r="R32" s="208">
        <v>301272568</v>
      </c>
      <c r="S32" s="200">
        <v>97.426086626953435</v>
      </c>
      <c r="T32" s="207">
        <v>347483485</v>
      </c>
      <c r="U32" s="208">
        <v>339459866</v>
      </c>
      <c r="V32" s="200">
        <v>97.690935153364194</v>
      </c>
      <c r="W32" s="207">
        <v>456930345</v>
      </c>
      <c r="X32" s="208">
        <v>435329167</v>
      </c>
      <c r="Y32" s="200">
        <v>95.272544658858237</v>
      </c>
      <c r="Z32" s="207">
        <v>559827567</v>
      </c>
      <c r="AA32" s="208">
        <v>538113741</v>
      </c>
      <c r="AB32" s="200">
        <v>96.121336768683989</v>
      </c>
      <c r="AC32" s="207">
        <v>617748798</v>
      </c>
      <c r="AD32" s="208">
        <v>593013984</v>
      </c>
      <c r="AE32" s="200">
        <v>95.995975373795872</v>
      </c>
      <c r="AF32" s="207">
        <v>671311899</v>
      </c>
      <c r="AG32" s="208">
        <v>641949458</v>
      </c>
      <c r="AH32" s="200">
        <v>95.62611044974193</v>
      </c>
      <c r="AI32" s="207">
        <v>56840181.906000003</v>
      </c>
      <c r="AJ32" s="208">
        <v>30987746.493000001</v>
      </c>
      <c r="AK32" s="200">
        <v>54.517324635319234</v>
      </c>
      <c r="AL32" s="207">
        <v>140901348</v>
      </c>
      <c r="AM32" s="208">
        <v>30860153</v>
      </c>
      <c r="AN32" s="200">
        <v>21.901957247421084</v>
      </c>
      <c r="AO32" s="207">
        <v>85965560</v>
      </c>
      <c r="AP32" s="208">
        <v>15661068</v>
      </c>
      <c r="AQ32" s="200">
        <v>18.21783979537852</v>
      </c>
      <c r="AR32" s="207">
        <v>820610</v>
      </c>
      <c r="AS32" s="208">
        <v>364802</v>
      </c>
      <c r="AT32" s="200">
        <v>44.454978613470466</v>
      </c>
      <c r="AU32" s="207">
        <v>86632157.730000004</v>
      </c>
      <c r="AV32" s="208">
        <v>10705005.59</v>
      </c>
      <c r="AW32" s="200">
        <v>12.35684977784288</v>
      </c>
      <c r="AX32" s="207">
        <v>74424977.588</v>
      </c>
      <c r="AY32" s="208">
        <v>17113951.998</v>
      </c>
      <c r="AZ32" s="200">
        <v>22.994903797941333</v>
      </c>
      <c r="BA32" s="207">
        <v>90459398.980000004</v>
      </c>
      <c r="BB32" s="208">
        <v>27047856.461333334</v>
      </c>
      <c r="BC32" s="200">
        <v>29.900548496141838</v>
      </c>
      <c r="BD32" s="207">
        <v>16449694.699999999</v>
      </c>
      <c r="BE32" s="208">
        <v>5621645.6540000001</v>
      </c>
      <c r="BF32" s="200">
        <v>34.174771973123612</v>
      </c>
    </row>
    <row r="33" spans="1:58" ht="14.1" customHeight="1" x14ac:dyDescent="0.2">
      <c r="A33" s="104" t="s">
        <v>237</v>
      </c>
      <c r="B33" s="103">
        <v>0</v>
      </c>
      <c r="C33" s="182">
        <v>0</v>
      </c>
      <c r="D33" s="185">
        <v>0</v>
      </c>
      <c r="E33" s="103">
        <v>0</v>
      </c>
      <c r="F33" s="182">
        <v>0</v>
      </c>
      <c r="G33" s="185">
        <v>0</v>
      </c>
      <c r="H33" s="103">
        <v>0</v>
      </c>
      <c r="I33" s="182">
        <v>0</v>
      </c>
      <c r="J33" s="185">
        <v>0</v>
      </c>
      <c r="K33" s="103">
        <v>0</v>
      </c>
      <c r="L33" s="182">
        <v>0</v>
      </c>
      <c r="M33" s="185">
        <v>0</v>
      </c>
      <c r="N33" s="103">
        <v>0</v>
      </c>
      <c r="O33" s="182">
        <v>0</v>
      </c>
      <c r="P33" s="185">
        <v>0</v>
      </c>
      <c r="Q33" s="103">
        <v>0</v>
      </c>
      <c r="R33" s="182">
        <v>0</v>
      </c>
      <c r="S33" s="185">
        <v>0</v>
      </c>
      <c r="T33" s="103">
        <v>26858881</v>
      </c>
      <c r="U33" s="182">
        <v>0</v>
      </c>
      <c r="V33" s="185">
        <v>0</v>
      </c>
      <c r="W33" s="103">
        <v>0</v>
      </c>
      <c r="X33" s="182">
        <v>0</v>
      </c>
      <c r="Y33" s="185">
        <v>0</v>
      </c>
      <c r="Z33" s="103">
        <v>0</v>
      </c>
      <c r="AA33" s="182">
        <v>0</v>
      </c>
      <c r="AB33" s="185">
        <v>0</v>
      </c>
      <c r="AC33" s="103">
        <v>0</v>
      </c>
      <c r="AD33" s="182">
        <v>0</v>
      </c>
      <c r="AE33" s="185">
        <v>0</v>
      </c>
      <c r="AF33" s="103">
        <v>0</v>
      </c>
      <c r="AG33" s="182">
        <v>0</v>
      </c>
      <c r="AH33" s="185">
        <v>0</v>
      </c>
      <c r="AI33" s="103">
        <v>0</v>
      </c>
      <c r="AJ33" s="182">
        <v>0</v>
      </c>
      <c r="AK33" s="185">
        <v>0</v>
      </c>
      <c r="AL33" s="103">
        <v>0</v>
      </c>
      <c r="AM33" s="182">
        <v>0</v>
      </c>
      <c r="AN33" s="185">
        <v>0</v>
      </c>
      <c r="AO33" s="103">
        <v>0</v>
      </c>
      <c r="AP33" s="182">
        <v>0</v>
      </c>
      <c r="AQ33" s="185">
        <v>0</v>
      </c>
      <c r="AR33" s="103">
        <v>0</v>
      </c>
      <c r="AS33" s="182">
        <v>0</v>
      </c>
      <c r="AT33" s="185">
        <v>0</v>
      </c>
      <c r="AU33" s="103">
        <v>0</v>
      </c>
      <c r="AV33" s="182">
        <v>0</v>
      </c>
      <c r="AW33" s="185">
        <v>0</v>
      </c>
      <c r="AX33" s="103">
        <v>0</v>
      </c>
      <c r="AY33" s="182">
        <v>0</v>
      </c>
      <c r="AZ33" s="185">
        <v>0</v>
      </c>
      <c r="BA33" s="103">
        <v>0</v>
      </c>
      <c r="BB33" s="182">
        <v>0</v>
      </c>
      <c r="BC33" s="185">
        <v>0</v>
      </c>
      <c r="BD33" s="103">
        <v>0</v>
      </c>
      <c r="BE33" s="182">
        <v>0</v>
      </c>
      <c r="BF33" s="185">
        <v>0</v>
      </c>
    </row>
    <row r="34" spans="1:58" ht="14.1" customHeight="1" x14ac:dyDescent="0.2">
      <c r="A34" s="104" t="s">
        <v>256</v>
      </c>
      <c r="B34" s="103">
        <v>0</v>
      </c>
      <c r="C34" s="182">
        <v>0</v>
      </c>
      <c r="D34" s="185">
        <v>0</v>
      </c>
      <c r="E34" s="103">
        <v>737405</v>
      </c>
      <c r="F34" s="182">
        <v>642069</v>
      </c>
      <c r="G34" s="185">
        <v>87.071419369274679</v>
      </c>
      <c r="H34" s="103">
        <v>192323.1</v>
      </c>
      <c r="I34" s="182">
        <v>127393.23999999999</v>
      </c>
      <c r="J34" s="185">
        <v>66.239177717081304</v>
      </c>
      <c r="K34" s="103">
        <v>14588025</v>
      </c>
      <c r="L34" s="182">
        <v>13663807</v>
      </c>
      <c r="M34" s="185">
        <v>93.664543349768053</v>
      </c>
      <c r="N34" s="103">
        <v>10195929.9</v>
      </c>
      <c r="O34" s="182">
        <v>9293385</v>
      </c>
      <c r="P34" s="185">
        <v>91.147988375243727</v>
      </c>
      <c r="Q34" s="103">
        <v>31263254</v>
      </c>
      <c r="R34" s="182">
        <v>30687296</v>
      </c>
      <c r="S34" s="185">
        <v>98.157715764328302</v>
      </c>
      <c r="T34" s="103">
        <v>0</v>
      </c>
      <c r="U34" s="182">
        <v>25901023</v>
      </c>
      <c r="V34" s="185">
        <v>0</v>
      </c>
      <c r="W34" s="103">
        <v>30463500</v>
      </c>
      <c r="X34" s="182">
        <v>29324494</v>
      </c>
      <c r="Y34" s="185">
        <v>96.261079652699138</v>
      </c>
      <c r="Z34" s="103">
        <v>61910665</v>
      </c>
      <c r="AA34" s="182">
        <v>60617413</v>
      </c>
      <c r="AB34" s="185">
        <v>97.911099808086377</v>
      </c>
      <c r="AC34" s="103">
        <v>88355839</v>
      </c>
      <c r="AD34" s="182">
        <v>86832743</v>
      </c>
      <c r="AE34" s="185">
        <v>98.276179574278061</v>
      </c>
      <c r="AF34" s="103">
        <v>106747631</v>
      </c>
      <c r="AG34" s="182">
        <v>105702783</v>
      </c>
      <c r="AH34" s="185">
        <v>99.021197950519394</v>
      </c>
      <c r="AI34" s="103">
        <v>20797536.673999999</v>
      </c>
      <c r="AJ34" s="182">
        <v>20654189.324999999</v>
      </c>
      <c r="AK34" s="185">
        <v>99.310748425417103</v>
      </c>
      <c r="AL34" s="103">
        <v>23278572</v>
      </c>
      <c r="AM34" s="182">
        <v>23059432</v>
      </c>
      <c r="AN34" s="185">
        <v>99.058619231454571</v>
      </c>
      <c r="AO34" s="103">
        <v>21815064</v>
      </c>
      <c r="AP34" s="182">
        <v>21765471</v>
      </c>
      <c r="AQ34" s="185">
        <v>99.772666264009118</v>
      </c>
      <c r="AR34" s="103">
        <v>0</v>
      </c>
      <c r="AS34" s="182">
        <v>0</v>
      </c>
      <c r="AT34" s="185">
        <v>0</v>
      </c>
      <c r="AU34" s="103">
        <v>17500280.403000001</v>
      </c>
      <c r="AV34" s="182">
        <v>17091814.383000001</v>
      </c>
      <c r="AW34" s="185">
        <v>97.665945855759091</v>
      </c>
      <c r="AX34" s="103">
        <v>15426124.249</v>
      </c>
      <c r="AY34" s="182">
        <v>14072433.732000001</v>
      </c>
      <c r="AZ34" s="185">
        <v>91.224688099554541</v>
      </c>
      <c r="BA34" s="103">
        <v>17372469.657000002</v>
      </c>
      <c r="BB34" s="182">
        <v>17301184.449999999</v>
      </c>
      <c r="BC34" s="185">
        <v>99.589665669835952</v>
      </c>
      <c r="BD34" s="103">
        <v>22613848.407000002</v>
      </c>
      <c r="BE34" s="182">
        <v>22522123.559999999</v>
      </c>
      <c r="BF34" s="185">
        <v>99.594386389485081</v>
      </c>
    </row>
    <row r="35" spans="1:58" ht="14.1" customHeight="1" thickBot="1" x14ac:dyDescent="0.25">
      <c r="A35" s="104" t="s">
        <v>352</v>
      </c>
      <c r="B35" s="103">
        <v>0</v>
      </c>
      <c r="C35" s="182">
        <v>0</v>
      </c>
      <c r="D35" s="185">
        <v>0</v>
      </c>
      <c r="E35" s="103">
        <v>0</v>
      </c>
      <c r="F35" s="182">
        <v>0</v>
      </c>
      <c r="G35" s="185">
        <v>0</v>
      </c>
      <c r="H35" s="103">
        <v>0</v>
      </c>
      <c r="I35" s="182">
        <v>0</v>
      </c>
      <c r="J35" s="185">
        <v>0</v>
      </c>
      <c r="K35" s="103">
        <v>0</v>
      </c>
      <c r="L35" s="182">
        <v>0</v>
      </c>
      <c r="M35" s="185">
        <v>0</v>
      </c>
      <c r="N35" s="103">
        <v>0</v>
      </c>
      <c r="O35" s="182">
        <v>0</v>
      </c>
      <c r="P35" s="185">
        <v>0</v>
      </c>
      <c r="Q35" s="103">
        <v>0</v>
      </c>
      <c r="R35" s="182">
        <v>0</v>
      </c>
      <c r="S35" s="185">
        <v>0</v>
      </c>
      <c r="T35" s="103">
        <v>0</v>
      </c>
      <c r="U35" s="182">
        <v>0</v>
      </c>
      <c r="V35" s="185">
        <v>0</v>
      </c>
      <c r="W35" s="103">
        <v>3472616</v>
      </c>
      <c r="X35" s="182">
        <v>0</v>
      </c>
      <c r="Y35" s="185">
        <v>0</v>
      </c>
      <c r="Z35" s="103">
        <v>22434902</v>
      </c>
      <c r="AA35" s="182">
        <v>0</v>
      </c>
      <c r="AB35" s="185">
        <v>0</v>
      </c>
      <c r="AC35" s="103">
        <v>10591139</v>
      </c>
      <c r="AD35" s="182">
        <v>0</v>
      </c>
      <c r="AE35" s="185">
        <v>0</v>
      </c>
      <c r="AF35" s="103">
        <v>5693712</v>
      </c>
      <c r="AG35" s="182">
        <v>0</v>
      </c>
      <c r="AH35" s="185">
        <v>0</v>
      </c>
      <c r="AI35" s="103">
        <v>110000</v>
      </c>
      <c r="AJ35" s="182">
        <v>0</v>
      </c>
      <c r="AK35" s="185">
        <v>0</v>
      </c>
      <c r="AL35" s="103">
        <v>3408909</v>
      </c>
      <c r="AM35" s="182">
        <v>0</v>
      </c>
      <c r="AN35" s="185">
        <v>0</v>
      </c>
      <c r="AO35" s="103">
        <v>8760482</v>
      </c>
      <c r="AP35" s="182">
        <v>0</v>
      </c>
      <c r="AQ35" s="185">
        <v>0</v>
      </c>
      <c r="AR35" s="103">
        <v>-1475400</v>
      </c>
      <c r="AS35" s="182">
        <v>0</v>
      </c>
      <c r="AT35" s="185">
        <v>0</v>
      </c>
      <c r="AU35" s="103">
        <v>37802763.594999999</v>
      </c>
      <c r="AV35" s="182">
        <v>0</v>
      </c>
      <c r="AW35" s="185">
        <v>0</v>
      </c>
      <c r="AX35" s="103">
        <v>36505109.387999997</v>
      </c>
      <c r="AY35" s="182">
        <v>0</v>
      </c>
      <c r="AZ35" s="185">
        <v>0</v>
      </c>
      <c r="BA35" s="103">
        <v>44573842.759999998</v>
      </c>
      <c r="BB35" s="182">
        <v>0</v>
      </c>
      <c r="BC35" s="185">
        <v>0</v>
      </c>
      <c r="BD35" s="103">
        <v>396072068.80500001</v>
      </c>
      <c r="BE35" s="182">
        <v>0</v>
      </c>
      <c r="BF35" s="185">
        <v>0</v>
      </c>
    </row>
    <row r="36" spans="1:58" ht="14.1" customHeight="1" thickBot="1" x14ac:dyDescent="0.25">
      <c r="A36" s="190" t="s">
        <v>249</v>
      </c>
      <c r="B36" s="212">
        <v>260344700</v>
      </c>
      <c r="C36" s="213">
        <v>247685800</v>
      </c>
      <c r="D36" s="214">
        <v>95.137638676723597</v>
      </c>
      <c r="E36" s="212">
        <v>316284670</v>
      </c>
      <c r="F36" s="213">
        <v>308025815</v>
      </c>
      <c r="G36" s="214">
        <v>97.388790610686243</v>
      </c>
      <c r="H36" s="212">
        <v>350235392.78900003</v>
      </c>
      <c r="I36" s="213">
        <v>333943772.76900005</v>
      </c>
      <c r="J36" s="214">
        <v>95.348379873813926</v>
      </c>
      <c r="K36" s="212">
        <v>393498635</v>
      </c>
      <c r="L36" s="213">
        <v>381135717</v>
      </c>
      <c r="M36" s="214">
        <v>96.85820561995088</v>
      </c>
      <c r="N36" s="212">
        <v>412745837.89999998</v>
      </c>
      <c r="O36" s="213">
        <v>402017999</v>
      </c>
      <c r="P36" s="214">
        <v>97.400860792544421</v>
      </c>
      <c r="Q36" s="212">
        <v>469009722</v>
      </c>
      <c r="R36" s="213">
        <v>456338408</v>
      </c>
      <c r="S36" s="214">
        <v>97.298283296566723</v>
      </c>
      <c r="T36" s="212">
        <v>515088209</v>
      </c>
      <c r="U36" s="213">
        <v>501423951</v>
      </c>
      <c r="V36" s="214">
        <v>97.347200389904472</v>
      </c>
      <c r="W36" s="212">
        <v>657614270</v>
      </c>
      <c r="X36" s="213">
        <v>621152670</v>
      </c>
      <c r="Y36" s="214">
        <v>94.45547311496145</v>
      </c>
      <c r="Z36" s="212">
        <v>837552114</v>
      </c>
      <c r="AA36" s="213">
        <v>782662540</v>
      </c>
      <c r="AB36" s="214">
        <v>93.446428815293984</v>
      </c>
      <c r="AC36" s="212">
        <v>933412515</v>
      </c>
      <c r="AD36" s="213">
        <v>890911014</v>
      </c>
      <c r="AE36" s="214">
        <v>95.446654044487502</v>
      </c>
      <c r="AF36" s="212">
        <v>1030103405</v>
      </c>
      <c r="AG36" s="213">
        <v>986622931</v>
      </c>
      <c r="AH36" s="214">
        <v>95.779018515136343</v>
      </c>
      <c r="AI36" s="212">
        <v>1154134574.4449999</v>
      </c>
      <c r="AJ36" s="213">
        <v>1112448043.8840001</v>
      </c>
      <c r="AK36" s="214">
        <v>96.388070205673714</v>
      </c>
      <c r="AL36" s="212">
        <v>1398860432</v>
      </c>
      <c r="AM36" s="213">
        <v>1264040619</v>
      </c>
      <c r="AN36" s="214">
        <v>90.362168382499505</v>
      </c>
      <c r="AO36" s="212">
        <v>1448584403</v>
      </c>
      <c r="AP36" s="213">
        <v>1345765892</v>
      </c>
      <c r="AQ36" s="214">
        <v>92.902138750972043</v>
      </c>
      <c r="AR36" s="212">
        <v>46345317</v>
      </c>
      <c r="AS36" s="213">
        <v>42564556</v>
      </c>
      <c r="AT36" s="214">
        <v>91.842194109924847</v>
      </c>
      <c r="AU36" s="212">
        <v>1645910225.322</v>
      </c>
      <c r="AV36" s="213">
        <v>1494009633.6830001</v>
      </c>
      <c r="AW36" s="214">
        <v>90.771028133731733</v>
      </c>
      <c r="AX36" s="212">
        <v>1652442744.027</v>
      </c>
      <c r="AY36" s="213">
        <v>1506032403.9199998</v>
      </c>
      <c r="AZ36" s="214">
        <v>91.139763199891675</v>
      </c>
      <c r="BA36" s="212">
        <v>1725168076.0629978</v>
      </c>
      <c r="BB36" s="213">
        <v>1569473812.5993834</v>
      </c>
      <c r="BC36" s="214">
        <v>90.975124938613277</v>
      </c>
      <c r="BD36" s="212">
        <v>1694628501.6000001</v>
      </c>
      <c r="BE36" s="213">
        <v>1259370280.177</v>
      </c>
      <c r="BF36" s="214">
        <v>74.315419514539798</v>
      </c>
    </row>
    <row r="37" spans="1:58" ht="14.1" customHeight="1" x14ac:dyDescent="0.2">
      <c r="A37" s="165"/>
      <c r="L37" s="97"/>
    </row>
    <row r="38" spans="1:58" s="162" customFormat="1" ht="14.1" customHeight="1" x14ac:dyDescent="0.2">
      <c r="A38" s="94" t="s">
        <v>512</v>
      </c>
      <c r="AX38" s="403">
        <v>1652442744.0263484</v>
      </c>
      <c r="AY38" s="403">
        <v>1506032403.9215722</v>
      </c>
      <c r="AZ38" s="403"/>
      <c r="BA38" s="403">
        <v>1725168075.7469983</v>
      </c>
      <c r="BB38" s="403">
        <v>1569473812.5993834</v>
      </c>
      <c r="BC38" s="403"/>
      <c r="BD38" s="403">
        <v>1694628501.5999999</v>
      </c>
      <c r="BE38" s="403">
        <v>1259370280.177</v>
      </c>
    </row>
    <row r="39" spans="1:58" ht="14.1" customHeight="1" x14ac:dyDescent="0.2">
      <c r="A39" s="94" t="s">
        <v>511</v>
      </c>
      <c r="AX39" s="405"/>
      <c r="AY39" s="405"/>
      <c r="AZ39" s="405"/>
      <c r="BA39" s="405"/>
      <c r="BB39" s="405"/>
      <c r="BC39" s="405"/>
      <c r="BD39" s="405"/>
      <c r="BE39" s="405"/>
    </row>
    <row r="40" spans="1:58" ht="14.1" customHeight="1" x14ac:dyDescent="0.2">
      <c r="AX40" s="404">
        <v>-6.5159797668457031E-4</v>
      </c>
      <c r="AY40" s="404">
        <v>1.5723705291748047E-3</v>
      </c>
      <c r="AZ40" s="405"/>
      <c r="BA40" s="404">
        <v>-0.31599950790405273</v>
      </c>
      <c r="BB40" s="404">
        <v>0</v>
      </c>
      <c r="BC40" s="405"/>
      <c r="BD40" s="404">
        <v>0</v>
      </c>
      <c r="BE40" s="404">
        <v>0</v>
      </c>
      <c r="BF40" s="95"/>
    </row>
  </sheetData>
  <mergeCells count="26">
    <mergeCell ref="AX8:AZ8"/>
    <mergeCell ref="AU8:AW8"/>
    <mergeCell ref="AR8:AT8"/>
    <mergeCell ref="B8:D8"/>
    <mergeCell ref="Z8:AB8"/>
    <mergeCell ref="W8:Y8"/>
    <mergeCell ref="AI8:AK8"/>
    <mergeCell ref="AF8:AH8"/>
    <mergeCell ref="AC8:AE8"/>
    <mergeCell ref="E8:G8"/>
    <mergeCell ref="BG6:BI6"/>
    <mergeCell ref="A8:A9"/>
    <mergeCell ref="K8:M8"/>
    <mergeCell ref="N8:P8"/>
    <mergeCell ref="I7:V7"/>
    <mergeCell ref="Q8:S8"/>
    <mergeCell ref="T8:V8"/>
    <mergeCell ref="H8:J8"/>
    <mergeCell ref="AL8:AN8"/>
    <mergeCell ref="AO8:AQ8"/>
    <mergeCell ref="A1:A7"/>
    <mergeCell ref="AL2:BF2"/>
    <mergeCell ref="AL3:BF3"/>
    <mergeCell ref="BG5:BI5"/>
    <mergeCell ref="BA8:BC8"/>
    <mergeCell ref="BD8:BF8"/>
  </mergeCells>
  <phoneticPr fontId="7" type="noConversion"/>
  <printOptions horizontalCentered="1" verticalCentered="1"/>
  <pageMargins left="0.25" right="0.43307086614173229" top="0.98425196850393704" bottom="0.98425196850393704" header="1.31" footer="1.3779527559055118"/>
  <pageSetup scale="90" orientation="landscape" r:id="rId1"/>
  <headerFooter alignWithMargins="0">
    <oddHeader>&amp;C&amp;"Arial,Negrita"&amp;11EMPRESAS SOCIALES DEL ESTADO
PRESUPUESTO Y EJECUCIÓN DEL GASTOS POR CUENTAS
A DICIEMBRE 31 DE 1998 A 2008
MILES DE PESOS CORRIENTES</oddHeader>
    <oddFooter>&amp;LFUENTE: Ejecución Presupuestal
&amp;C&amp;P/&amp;N&amp;R&amp;8&amp;Z&amp;F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BJ42"/>
  <sheetViews>
    <sheetView showGridLines="0" workbookViewId="0">
      <pane xSplit="2" ySplit="8" topLeftCell="C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8.140625" style="94" bestFit="1" customWidth="1"/>
    <col min="2" max="2" width="44" style="94" customWidth="1"/>
    <col min="3" max="3" width="12.5703125" style="94" hidden="1" customWidth="1" outlineLevel="1"/>
    <col min="4" max="4" width="12.42578125" style="94" hidden="1" customWidth="1" outlineLevel="1"/>
    <col min="5" max="5" width="8.140625" style="94" hidden="1" customWidth="1" outlineLevel="1"/>
    <col min="6" max="6" width="12.5703125" style="94" hidden="1" customWidth="1" outlineLevel="1"/>
    <col min="7" max="7" width="12.42578125" style="94" hidden="1" customWidth="1" outlineLevel="1"/>
    <col min="8" max="8" width="8.140625" style="94" hidden="1" customWidth="1" outlineLevel="1"/>
    <col min="9" max="9" width="12.5703125" style="94" hidden="1" customWidth="1" outlineLevel="1"/>
    <col min="10" max="10" width="12.42578125" style="94" hidden="1" customWidth="1" outlineLevel="1"/>
    <col min="11" max="11" width="8.140625" style="94" hidden="1" customWidth="1" outlineLevel="1"/>
    <col min="12" max="12" width="12.5703125" style="94" hidden="1" customWidth="1" outlineLevel="1"/>
    <col min="13" max="13" width="12.42578125" style="94" hidden="1" customWidth="1" outlineLevel="1"/>
    <col min="14" max="14" width="8.140625" style="94" hidden="1" customWidth="1" outlineLevel="1"/>
    <col min="15" max="15" width="12.5703125" style="94" hidden="1" customWidth="1" outlineLevel="1"/>
    <col min="16" max="16" width="12.42578125" style="94" hidden="1" customWidth="1" outlineLevel="1"/>
    <col min="17" max="17" width="8.140625" style="94" hidden="1" customWidth="1" outlineLevel="1"/>
    <col min="18" max="18" width="12.5703125" style="94" hidden="1" customWidth="1" outlineLevel="1"/>
    <col min="19" max="19" width="12.42578125" style="94" hidden="1" customWidth="1" outlineLevel="1"/>
    <col min="20" max="20" width="8.140625" style="94" hidden="1" customWidth="1" outlineLevel="1"/>
    <col min="21" max="22" width="13.5703125" style="94" hidden="1" customWidth="1" outlineLevel="1"/>
    <col min="23" max="23" width="8.140625" style="94" hidden="1" customWidth="1" outlineLevel="1"/>
    <col min="24" max="25" width="13.5703125" style="94" hidden="1" customWidth="1" outlineLevel="1"/>
    <col min="26" max="26" width="8.140625" style="94" hidden="1" customWidth="1" outlineLevel="1"/>
    <col min="27" max="28" width="13.5703125" style="94" hidden="1" customWidth="1" outlineLevel="1"/>
    <col min="29" max="29" width="8.140625" style="94" hidden="1" customWidth="1" outlineLevel="1"/>
    <col min="30" max="31" width="13.5703125" style="94" hidden="1" customWidth="1" outlineLevel="1"/>
    <col min="32" max="32" width="8.140625" style="94" hidden="1" customWidth="1" outlineLevel="1"/>
    <col min="33" max="34" width="13.5703125" style="94" hidden="1" customWidth="1" outlineLevel="1"/>
    <col min="35" max="35" width="8.140625" style="94" hidden="1" customWidth="1" outlineLevel="1"/>
    <col min="36" max="37" width="13.5703125" style="94" hidden="1" customWidth="1" outlineLevel="1"/>
    <col min="38" max="38" width="8.140625" style="94" hidden="1" customWidth="1" outlineLevel="1"/>
    <col min="39" max="40" width="13.5703125" style="94" hidden="1" customWidth="1" outlineLevel="1"/>
    <col min="41" max="41" width="8.140625" style="94" hidden="1" customWidth="1" outlineLevel="1"/>
    <col min="42" max="42" width="13.5703125" style="94" bestFit="1" customWidth="1" collapsed="1"/>
    <col min="43" max="43" width="13.5703125" style="94" bestFit="1" customWidth="1"/>
    <col min="44" max="44" width="8.140625" style="94" bestFit="1" customWidth="1"/>
    <col min="45" max="46" width="13.5703125" style="94" bestFit="1" customWidth="1"/>
    <col min="47" max="47" width="8.140625" style="94" bestFit="1" customWidth="1"/>
    <col min="48" max="49" width="13.5703125" style="94" bestFit="1" customWidth="1"/>
    <col min="50" max="50" width="8.140625" style="94" bestFit="1" customWidth="1"/>
    <col min="51" max="52" width="13.5703125" style="94" bestFit="1" customWidth="1"/>
    <col min="53" max="53" width="8.140625" style="94" bestFit="1" customWidth="1"/>
    <col min="54" max="55" width="13.5703125" style="94" bestFit="1" customWidth="1"/>
    <col min="56" max="56" width="8.140625" style="94" bestFit="1" customWidth="1"/>
    <col min="57" max="58" width="13.5703125" style="94" bestFit="1" customWidth="1"/>
    <col min="59" max="59" width="8.140625" style="94" bestFit="1" customWidth="1"/>
    <col min="60" max="61" width="13.5703125" style="94" bestFit="1" customWidth="1"/>
    <col min="62" max="62" width="8.140625" style="94" bestFit="1" customWidth="1"/>
    <col min="63" max="16384" width="11.42578125" style="94"/>
  </cols>
  <sheetData>
    <row r="1" spans="1:62" ht="14.1" customHeight="1" x14ac:dyDescent="0.2">
      <c r="A1" s="453"/>
      <c r="B1" s="453"/>
    </row>
    <row r="2" spans="1:62" ht="46.5" customHeight="1" x14ac:dyDescent="0.2">
      <c r="A2" s="453"/>
      <c r="B2" s="453"/>
      <c r="AP2" s="435" t="s">
        <v>586</v>
      </c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  <c r="BH2" s="435"/>
      <c r="BI2" s="435"/>
      <c r="BJ2" s="435"/>
    </row>
    <row r="3" spans="1:62" ht="27" customHeight="1" x14ac:dyDescent="0.2">
      <c r="A3" s="453"/>
      <c r="B3" s="453"/>
      <c r="C3" s="157"/>
      <c r="D3" s="157"/>
      <c r="E3" s="157"/>
      <c r="F3" s="157"/>
      <c r="G3" s="157"/>
      <c r="H3" s="157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AP3" s="449" t="s">
        <v>590</v>
      </c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  <c r="BI3" s="449"/>
      <c r="BJ3" s="449"/>
    </row>
    <row r="4" spans="1:62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</row>
    <row r="5" spans="1:62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</row>
    <row r="6" spans="1:62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</row>
    <row r="7" spans="1:62" ht="14.1" customHeight="1" thickBot="1" x14ac:dyDescent="0.25">
      <c r="A7" s="459" t="s">
        <v>13</v>
      </c>
      <c r="B7" s="461" t="s">
        <v>14</v>
      </c>
      <c r="C7" s="427">
        <v>1998</v>
      </c>
      <c r="D7" s="428"/>
      <c r="E7" s="429"/>
      <c r="F7" s="427">
        <v>1999</v>
      </c>
      <c r="G7" s="428"/>
      <c r="H7" s="429"/>
      <c r="I7" s="427">
        <v>2000</v>
      </c>
      <c r="J7" s="428"/>
      <c r="K7" s="429"/>
      <c r="L7" s="427">
        <v>2001</v>
      </c>
      <c r="M7" s="428"/>
      <c r="N7" s="429"/>
      <c r="O7" s="427">
        <v>2002</v>
      </c>
      <c r="P7" s="428"/>
      <c r="Q7" s="429"/>
      <c r="R7" s="427">
        <v>2003</v>
      </c>
      <c r="S7" s="428"/>
      <c r="T7" s="429"/>
      <c r="U7" s="427">
        <v>2004</v>
      </c>
      <c r="V7" s="428"/>
      <c r="W7" s="429"/>
      <c r="X7" s="427">
        <v>2005</v>
      </c>
      <c r="Y7" s="428"/>
      <c r="Z7" s="429"/>
      <c r="AA7" s="427">
        <v>2006</v>
      </c>
      <c r="AB7" s="428"/>
      <c r="AC7" s="429"/>
      <c r="AD7" s="427">
        <v>2007</v>
      </c>
      <c r="AE7" s="428"/>
      <c r="AF7" s="429"/>
      <c r="AG7" s="427">
        <v>2008</v>
      </c>
      <c r="AH7" s="428"/>
      <c r="AI7" s="429"/>
      <c r="AJ7" s="427">
        <v>2009</v>
      </c>
      <c r="AK7" s="428"/>
      <c r="AL7" s="429"/>
      <c r="AM7" s="427">
        <v>2010</v>
      </c>
      <c r="AN7" s="428"/>
      <c r="AO7" s="429"/>
      <c r="AP7" s="427" t="s">
        <v>490</v>
      </c>
      <c r="AQ7" s="428"/>
      <c r="AR7" s="429"/>
      <c r="AS7" s="427" t="s">
        <v>500</v>
      </c>
      <c r="AT7" s="428"/>
      <c r="AU7" s="429"/>
      <c r="AV7" s="427" t="s">
        <v>501</v>
      </c>
      <c r="AW7" s="428"/>
      <c r="AX7" s="429"/>
      <c r="AY7" s="427" t="s">
        <v>502</v>
      </c>
      <c r="AZ7" s="428"/>
      <c r="BA7" s="429"/>
      <c r="BB7" s="427" t="s">
        <v>503</v>
      </c>
      <c r="BC7" s="428"/>
      <c r="BD7" s="429"/>
      <c r="BE7" s="427" t="s">
        <v>513</v>
      </c>
      <c r="BF7" s="428"/>
      <c r="BG7" s="429"/>
      <c r="BH7" s="427" t="s">
        <v>514</v>
      </c>
      <c r="BI7" s="428"/>
      <c r="BJ7" s="429"/>
    </row>
    <row r="8" spans="1:62" ht="14.1" customHeight="1" thickBot="1" x14ac:dyDescent="0.25">
      <c r="A8" s="460"/>
      <c r="B8" s="462"/>
      <c r="C8" s="216" t="s">
        <v>488</v>
      </c>
      <c r="D8" s="217" t="s">
        <v>487</v>
      </c>
      <c r="E8" s="218" t="s">
        <v>489</v>
      </c>
      <c r="F8" s="216" t="s">
        <v>488</v>
      </c>
      <c r="G8" s="217" t="s">
        <v>487</v>
      </c>
      <c r="H8" s="218" t="s">
        <v>489</v>
      </c>
      <c r="I8" s="216" t="s">
        <v>488</v>
      </c>
      <c r="J8" s="217" t="s">
        <v>487</v>
      </c>
      <c r="K8" s="218" t="s">
        <v>489</v>
      </c>
      <c r="L8" s="216" t="s">
        <v>488</v>
      </c>
      <c r="M8" s="217" t="s">
        <v>487</v>
      </c>
      <c r="N8" s="218" t="s">
        <v>489</v>
      </c>
      <c r="O8" s="216" t="s">
        <v>488</v>
      </c>
      <c r="P8" s="217" t="s">
        <v>487</v>
      </c>
      <c r="Q8" s="218" t="s">
        <v>489</v>
      </c>
      <c r="R8" s="216" t="s">
        <v>488</v>
      </c>
      <c r="S8" s="217" t="s">
        <v>487</v>
      </c>
      <c r="T8" s="218" t="s">
        <v>489</v>
      </c>
      <c r="U8" s="216" t="s">
        <v>488</v>
      </c>
      <c r="V8" s="217" t="s">
        <v>487</v>
      </c>
      <c r="W8" s="218" t="s">
        <v>489</v>
      </c>
      <c r="X8" s="216" t="s">
        <v>488</v>
      </c>
      <c r="Y8" s="217" t="s">
        <v>487</v>
      </c>
      <c r="Z8" s="218" t="s">
        <v>489</v>
      </c>
      <c r="AA8" s="216" t="s">
        <v>488</v>
      </c>
      <c r="AB8" s="217" t="s">
        <v>487</v>
      </c>
      <c r="AC8" s="218" t="s">
        <v>489</v>
      </c>
      <c r="AD8" s="216" t="s">
        <v>488</v>
      </c>
      <c r="AE8" s="217" t="s">
        <v>487</v>
      </c>
      <c r="AF8" s="218" t="s">
        <v>489</v>
      </c>
      <c r="AG8" s="216" t="s">
        <v>488</v>
      </c>
      <c r="AH8" s="217" t="s">
        <v>487</v>
      </c>
      <c r="AI8" s="218" t="s">
        <v>489</v>
      </c>
      <c r="AJ8" s="216" t="s">
        <v>488</v>
      </c>
      <c r="AK8" s="217" t="s">
        <v>487</v>
      </c>
      <c r="AL8" s="218" t="s">
        <v>489</v>
      </c>
      <c r="AM8" s="216" t="s">
        <v>488</v>
      </c>
      <c r="AN8" s="217" t="s">
        <v>487</v>
      </c>
      <c r="AO8" s="218" t="s">
        <v>489</v>
      </c>
      <c r="AP8" s="216" t="s">
        <v>488</v>
      </c>
      <c r="AQ8" s="217" t="s">
        <v>487</v>
      </c>
      <c r="AR8" s="218" t="s">
        <v>489</v>
      </c>
      <c r="AS8" s="216" t="s">
        <v>488</v>
      </c>
      <c r="AT8" s="217" t="s">
        <v>487</v>
      </c>
      <c r="AU8" s="218" t="s">
        <v>489</v>
      </c>
      <c r="AV8" s="216" t="s">
        <v>488</v>
      </c>
      <c r="AW8" s="217" t="s">
        <v>487</v>
      </c>
      <c r="AX8" s="218" t="s">
        <v>489</v>
      </c>
      <c r="AY8" s="216" t="s">
        <v>488</v>
      </c>
      <c r="AZ8" s="217" t="s">
        <v>487</v>
      </c>
      <c r="BA8" s="218" t="s">
        <v>489</v>
      </c>
      <c r="BB8" s="216" t="s">
        <v>488</v>
      </c>
      <c r="BC8" s="217" t="s">
        <v>487</v>
      </c>
      <c r="BD8" s="218" t="s">
        <v>489</v>
      </c>
      <c r="BE8" s="216" t="s">
        <v>488</v>
      </c>
      <c r="BF8" s="217" t="s">
        <v>487</v>
      </c>
      <c r="BG8" s="218" t="s">
        <v>489</v>
      </c>
      <c r="BH8" s="216" t="s">
        <v>488</v>
      </c>
      <c r="BI8" s="217" t="s">
        <v>487</v>
      </c>
      <c r="BJ8" s="218" t="s">
        <v>489</v>
      </c>
    </row>
    <row r="9" spans="1:62" ht="14.1" customHeight="1" x14ac:dyDescent="0.2">
      <c r="A9" s="256" t="s">
        <v>270</v>
      </c>
      <c r="B9" s="250" t="s">
        <v>505</v>
      </c>
      <c r="C9" s="240">
        <v>47229970</v>
      </c>
      <c r="D9" s="241">
        <v>46342069</v>
      </c>
      <c r="E9" s="197">
        <v>98.120047503735435</v>
      </c>
      <c r="F9" s="240">
        <v>62687327</v>
      </c>
      <c r="G9" s="241">
        <v>62323278</v>
      </c>
      <c r="H9" s="197">
        <v>99.419262205900083</v>
      </c>
      <c r="I9" s="240">
        <v>67463961</v>
      </c>
      <c r="J9" s="241">
        <v>67341531</v>
      </c>
      <c r="K9" s="197">
        <v>99.818525330879993</v>
      </c>
      <c r="L9" s="240">
        <v>77455445.799999997</v>
      </c>
      <c r="M9" s="241">
        <v>77109976</v>
      </c>
      <c r="N9" s="197">
        <v>99.553976100154358</v>
      </c>
      <c r="O9" s="240">
        <v>90857568</v>
      </c>
      <c r="P9" s="241">
        <v>86107613</v>
      </c>
      <c r="Q9" s="197">
        <v>94.772086569607495</v>
      </c>
      <c r="R9" s="240">
        <v>96483871</v>
      </c>
      <c r="S9" s="241">
        <v>93785642</v>
      </c>
      <c r="T9" s="197">
        <v>97.203440355331523</v>
      </c>
      <c r="U9" s="240">
        <v>103584495.54100001</v>
      </c>
      <c r="V9" s="241">
        <v>97691268.097000003</v>
      </c>
      <c r="W9" s="197">
        <v>94.310705078765963</v>
      </c>
      <c r="X9" s="240">
        <v>108481684</v>
      </c>
      <c r="Y9" s="241">
        <v>106259277</v>
      </c>
      <c r="Z9" s="197">
        <v>97.951352783203475</v>
      </c>
      <c r="AA9" s="240">
        <v>124841822</v>
      </c>
      <c r="AB9" s="241">
        <v>121105058</v>
      </c>
      <c r="AC9" s="197">
        <v>97.006801134318593</v>
      </c>
      <c r="AD9" s="240">
        <v>140371839</v>
      </c>
      <c r="AE9" s="241">
        <v>133745552</v>
      </c>
      <c r="AF9" s="197">
        <v>95.279475536400156</v>
      </c>
      <c r="AG9" s="240">
        <v>163910510</v>
      </c>
      <c r="AH9" s="241">
        <v>152913921</v>
      </c>
      <c r="AI9" s="197">
        <v>93.291101955573197</v>
      </c>
      <c r="AJ9" s="240">
        <v>178462184.49199998</v>
      </c>
      <c r="AK9" s="241">
        <v>171750366.02699998</v>
      </c>
      <c r="AL9" s="197">
        <v>96.239080853960473</v>
      </c>
      <c r="AM9" s="240">
        <v>190730452</v>
      </c>
      <c r="AN9" s="241">
        <v>184584413</v>
      </c>
      <c r="AO9" s="197">
        <v>96.777630978402968</v>
      </c>
      <c r="AP9" s="240">
        <v>190730452</v>
      </c>
      <c r="AQ9" s="241">
        <v>184584413</v>
      </c>
      <c r="AR9" s="197">
        <v>96.777630978402968</v>
      </c>
      <c r="AS9" s="240">
        <v>200251016</v>
      </c>
      <c r="AT9" s="241">
        <v>192802695</v>
      </c>
      <c r="AU9" s="197">
        <v>96.280507760320177</v>
      </c>
      <c r="AV9" s="240">
        <v>202961042</v>
      </c>
      <c r="AW9" s="241">
        <v>194937422</v>
      </c>
      <c r="AX9" s="197">
        <v>96.046719153126929</v>
      </c>
      <c r="AY9" s="240">
        <v>206865669.653</v>
      </c>
      <c r="AZ9" s="241">
        <v>201659742.44999999</v>
      </c>
      <c r="BA9" s="197">
        <v>97.483426219665873</v>
      </c>
      <c r="BB9" s="240">
        <v>214962566.29799998</v>
      </c>
      <c r="BC9" s="241">
        <v>202086716.25999999</v>
      </c>
      <c r="BD9" s="197">
        <v>94.010189653136933</v>
      </c>
      <c r="BE9" s="240">
        <v>225325463.60600001</v>
      </c>
      <c r="BF9" s="241">
        <v>220839753.44100001</v>
      </c>
      <c r="BG9" s="197">
        <v>98.009230695362675</v>
      </c>
      <c r="BH9" s="240">
        <v>251714383.64199999</v>
      </c>
      <c r="BI9" s="241">
        <v>243323139.86513999</v>
      </c>
      <c r="BJ9" s="197">
        <v>96.66636302008294</v>
      </c>
    </row>
    <row r="10" spans="1:62" ht="14.1" customHeight="1" x14ac:dyDescent="0.2">
      <c r="A10" s="257" t="s">
        <v>271</v>
      </c>
      <c r="B10" s="178" t="s">
        <v>520</v>
      </c>
      <c r="C10" s="233">
        <v>15394584</v>
      </c>
      <c r="D10" s="231">
        <v>14826234</v>
      </c>
      <c r="E10" s="184">
        <v>96.308117192384017</v>
      </c>
      <c r="F10" s="233">
        <v>17571524</v>
      </c>
      <c r="G10" s="231">
        <v>17305896</v>
      </c>
      <c r="H10" s="184">
        <v>98.488304144819779</v>
      </c>
      <c r="I10" s="233">
        <v>19742566</v>
      </c>
      <c r="J10" s="231">
        <v>19658032</v>
      </c>
      <c r="K10" s="184">
        <v>99.571818577179883</v>
      </c>
      <c r="L10" s="233">
        <v>19962283.5</v>
      </c>
      <c r="M10" s="231">
        <v>19644756</v>
      </c>
      <c r="N10" s="184">
        <v>98.409362836671463</v>
      </c>
      <c r="O10" s="233">
        <v>22322090</v>
      </c>
      <c r="P10" s="231">
        <v>21879502</v>
      </c>
      <c r="Q10" s="184">
        <v>98.017264512417967</v>
      </c>
      <c r="R10" s="233">
        <v>24312208</v>
      </c>
      <c r="S10" s="231">
        <v>24312208</v>
      </c>
      <c r="T10" s="184">
        <v>100</v>
      </c>
      <c r="U10" s="233">
        <v>28179763.237</v>
      </c>
      <c r="V10" s="231">
        <v>25107793.537999999</v>
      </c>
      <c r="W10" s="184">
        <v>89.098667461597032</v>
      </c>
      <c r="X10" s="233">
        <v>27571283</v>
      </c>
      <c r="Y10" s="231">
        <v>26470327</v>
      </c>
      <c r="Z10" s="184">
        <v>96.006874253911207</v>
      </c>
      <c r="AA10" s="233">
        <v>25312658</v>
      </c>
      <c r="AB10" s="231">
        <v>23544385</v>
      </c>
      <c r="AC10" s="184">
        <v>93.014273728187689</v>
      </c>
      <c r="AD10" s="233">
        <v>28954548</v>
      </c>
      <c r="AE10" s="231">
        <v>26349254</v>
      </c>
      <c r="AF10" s="184">
        <v>91.002125123832016</v>
      </c>
      <c r="AG10" s="233">
        <v>115172516</v>
      </c>
      <c r="AH10" s="231">
        <v>104871594</v>
      </c>
      <c r="AI10" s="184">
        <v>91.056093625670215</v>
      </c>
      <c r="AJ10" s="233">
        <v>120855316.611</v>
      </c>
      <c r="AK10" s="231">
        <v>115557419.715</v>
      </c>
      <c r="AL10" s="184">
        <v>95.616331126703784</v>
      </c>
      <c r="AM10" s="233">
        <v>128768505</v>
      </c>
      <c r="AN10" s="231">
        <v>123940312</v>
      </c>
      <c r="AO10" s="184">
        <v>96.250486095182978</v>
      </c>
      <c r="AP10" s="233">
        <v>128768505</v>
      </c>
      <c r="AQ10" s="231">
        <v>123940312</v>
      </c>
      <c r="AR10" s="184">
        <v>96.250486095182978</v>
      </c>
      <c r="AS10" s="233">
        <v>138420063</v>
      </c>
      <c r="AT10" s="231">
        <v>131167510</v>
      </c>
      <c r="AU10" s="184">
        <v>94.760475582213829</v>
      </c>
      <c r="AV10" s="233">
        <v>145730870</v>
      </c>
      <c r="AW10" s="231">
        <v>139257458</v>
      </c>
      <c r="AX10" s="184">
        <v>95.557967917161264</v>
      </c>
      <c r="AY10" s="233">
        <v>152322289.19099998</v>
      </c>
      <c r="AZ10" s="231">
        <v>147433638.73800001</v>
      </c>
      <c r="BA10" s="184">
        <v>96.790587589666529</v>
      </c>
      <c r="BB10" s="233">
        <v>158360823.21899998</v>
      </c>
      <c r="BC10" s="231">
        <v>150217415.08899999</v>
      </c>
      <c r="BD10" s="184">
        <v>94.857687675228647</v>
      </c>
      <c r="BE10" s="233">
        <v>165747137.60600001</v>
      </c>
      <c r="BF10" s="231">
        <v>161597755.84900001</v>
      </c>
      <c r="BG10" s="184">
        <v>97.496559025433342</v>
      </c>
      <c r="BH10" s="233">
        <v>187929580.889</v>
      </c>
      <c r="BI10" s="231">
        <v>180190177.29813999</v>
      </c>
      <c r="BJ10" s="184">
        <v>95.881753391749825</v>
      </c>
    </row>
    <row r="11" spans="1:62" ht="14.1" customHeight="1" x14ac:dyDescent="0.2">
      <c r="A11" s="257" t="s">
        <v>273</v>
      </c>
      <c r="B11" s="179" t="s">
        <v>234</v>
      </c>
      <c r="C11" s="234">
        <v>6458009</v>
      </c>
      <c r="D11" s="232">
        <v>6379816</v>
      </c>
      <c r="E11" s="185">
        <v>98.789208872270081</v>
      </c>
      <c r="F11" s="234">
        <v>7141116</v>
      </c>
      <c r="G11" s="232">
        <v>7097698</v>
      </c>
      <c r="H11" s="185">
        <v>99.391999793869758</v>
      </c>
      <c r="I11" s="234">
        <v>8055178</v>
      </c>
      <c r="J11" s="232">
        <v>8050620</v>
      </c>
      <c r="K11" s="185">
        <v>99.943415278967137</v>
      </c>
      <c r="L11" s="234">
        <v>8257038.2999999998</v>
      </c>
      <c r="M11" s="232">
        <v>8257039</v>
      </c>
      <c r="N11" s="185">
        <v>100.00000847761601</v>
      </c>
      <c r="O11" s="234">
        <v>8504654</v>
      </c>
      <c r="P11" s="232">
        <v>8504654</v>
      </c>
      <c r="Q11" s="185">
        <v>100</v>
      </c>
      <c r="R11" s="234">
        <v>9809318</v>
      </c>
      <c r="S11" s="232">
        <v>9809318</v>
      </c>
      <c r="T11" s="185">
        <v>100</v>
      </c>
      <c r="U11" s="234">
        <v>10365418.071000004</v>
      </c>
      <c r="V11" s="232">
        <v>9754696.279000001</v>
      </c>
      <c r="W11" s="185">
        <v>94.108083361262018</v>
      </c>
      <c r="X11" s="234">
        <v>10579227</v>
      </c>
      <c r="Y11" s="232">
        <v>10474324</v>
      </c>
      <c r="Z11" s="185">
        <v>99.008405812636397</v>
      </c>
      <c r="AA11" s="234">
        <v>12920764</v>
      </c>
      <c r="AB11" s="232">
        <v>12331643</v>
      </c>
      <c r="AC11" s="185">
        <v>95.440509555007736</v>
      </c>
      <c r="AD11" s="234">
        <v>13643973</v>
      </c>
      <c r="AE11" s="232">
        <v>13259589</v>
      </c>
      <c r="AF11" s="185">
        <v>97.18275607845311</v>
      </c>
      <c r="AG11" s="234">
        <v>71054434</v>
      </c>
      <c r="AH11" s="232">
        <v>65273303</v>
      </c>
      <c r="AI11" s="185">
        <v>91.863799801712588</v>
      </c>
      <c r="AJ11" s="234">
        <v>75262883.93900001</v>
      </c>
      <c r="AK11" s="232">
        <v>74153559.695999995</v>
      </c>
      <c r="AL11" s="185">
        <v>98.526067319053155</v>
      </c>
      <c r="AM11" s="234">
        <v>82115416</v>
      </c>
      <c r="AN11" s="232">
        <v>80225442</v>
      </c>
      <c r="AO11" s="185">
        <v>97.698393198178522</v>
      </c>
      <c r="AP11" s="234">
        <v>82115416</v>
      </c>
      <c r="AQ11" s="232">
        <v>80225442</v>
      </c>
      <c r="AR11" s="185">
        <v>97.698393198178522</v>
      </c>
      <c r="AS11" s="234">
        <v>87578181</v>
      </c>
      <c r="AT11" s="232">
        <v>85756491</v>
      </c>
      <c r="AU11" s="185">
        <v>97.919927110612164</v>
      </c>
      <c r="AV11" s="234">
        <v>92808766</v>
      </c>
      <c r="AW11" s="232">
        <v>89904474</v>
      </c>
      <c r="AX11" s="185">
        <v>96.870670600231875</v>
      </c>
      <c r="AY11" s="234">
        <v>94595500.269999996</v>
      </c>
      <c r="AZ11" s="232">
        <v>93275694.599000007</v>
      </c>
      <c r="BA11" s="185">
        <v>98.604790220218803</v>
      </c>
      <c r="BB11" s="234">
        <v>124177698.33499999</v>
      </c>
      <c r="BC11" s="232">
        <v>118899640.329</v>
      </c>
      <c r="BD11" s="185">
        <v>95.749592658932087</v>
      </c>
      <c r="BE11" s="234">
        <v>128909108.962</v>
      </c>
      <c r="BF11" s="232">
        <v>125993186.068</v>
      </c>
      <c r="BG11" s="185">
        <v>97.73800089266031</v>
      </c>
      <c r="BH11" s="234">
        <v>144477329.53200001</v>
      </c>
      <c r="BI11" s="232">
        <v>139953052.00999999</v>
      </c>
      <c r="BJ11" s="185">
        <v>96.868520800699088</v>
      </c>
    </row>
    <row r="12" spans="1:62" ht="14.1" customHeight="1" x14ac:dyDescent="0.2">
      <c r="A12" s="257" t="s">
        <v>275</v>
      </c>
      <c r="B12" s="179" t="s">
        <v>235</v>
      </c>
      <c r="C12" s="234">
        <v>5557413</v>
      </c>
      <c r="D12" s="232">
        <v>5199963</v>
      </c>
      <c r="E12" s="185">
        <v>93.568050458009864</v>
      </c>
      <c r="F12" s="234">
        <v>6182291</v>
      </c>
      <c r="G12" s="232">
        <v>5969521</v>
      </c>
      <c r="H12" s="185">
        <v>96.558395585067089</v>
      </c>
      <c r="I12" s="234">
        <v>7542920</v>
      </c>
      <c r="J12" s="232">
        <v>7472023</v>
      </c>
      <c r="K12" s="185">
        <v>99.060085484136124</v>
      </c>
      <c r="L12" s="234">
        <v>8624166.4000000004</v>
      </c>
      <c r="M12" s="232">
        <v>8306638</v>
      </c>
      <c r="N12" s="185">
        <v>96.318155456740712</v>
      </c>
      <c r="O12" s="234">
        <v>8633617</v>
      </c>
      <c r="P12" s="232">
        <v>8191029</v>
      </c>
      <c r="Q12" s="185">
        <v>94.873666506170011</v>
      </c>
      <c r="R12" s="234">
        <v>10945747</v>
      </c>
      <c r="S12" s="232">
        <v>10945747</v>
      </c>
      <c r="T12" s="185">
        <v>100</v>
      </c>
      <c r="U12" s="234">
        <v>13822090.318999996</v>
      </c>
      <c r="V12" s="232">
        <v>11854030.817999998</v>
      </c>
      <c r="W12" s="185">
        <v>85.761491528566552</v>
      </c>
      <c r="X12" s="234">
        <v>13607459</v>
      </c>
      <c r="Y12" s="232">
        <v>12643690</v>
      </c>
      <c r="Z12" s="185">
        <v>92.917347757579137</v>
      </c>
      <c r="AA12" s="234">
        <v>8729290</v>
      </c>
      <c r="AB12" s="232">
        <v>7605198</v>
      </c>
      <c r="AC12" s="185">
        <v>87.122755688034189</v>
      </c>
      <c r="AD12" s="234">
        <v>10822354</v>
      </c>
      <c r="AE12" s="232">
        <v>8820071</v>
      </c>
      <c r="AF12" s="185">
        <v>81.498636987849409</v>
      </c>
      <c r="AG12" s="234">
        <v>29519887</v>
      </c>
      <c r="AH12" s="232">
        <v>25612348</v>
      </c>
      <c r="AI12" s="185">
        <v>86.763028598314079</v>
      </c>
      <c r="AJ12" s="234">
        <v>28517858.272</v>
      </c>
      <c r="AK12" s="232">
        <v>24716739.723000001</v>
      </c>
      <c r="AL12" s="185">
        <v>86.671093906332757</v>
      </c>
      <c r="AM12" s="234">
        <v>28525083</v>
      </c>
      <c r="AN12" s="232">
        <v>26288429</v>
      </c>
      <c r="AO12" s="185">
        <v>92.158992140355906</v>
      </c>
      <c r="AP12" s="234">
        <v>28525083</v>
      </c>
      <c r="AQ12" s="232">
        <v>26288429</v>
      </c>
      <c r="AR12" s="185">
        <v>92.158992140355906</v>
      </c>
      <c r="AS12" s="234">
        <v>31788383</v>
      </c>
      <c r="AT12" s="232">
        <v>26811081</v>
      </c>
      <c r="AU12" s="185">
        <v>84.342386965703795</v>
      </c>
      <c r="AV12" s="234">
        <v>33856961</v>
      </c>
      <c r="AW12" s="232">
        <v>29416495</v>
      </c>
      <c r="AX12" s="185">
        <v>86.884629131362374</v>
      </c>
      <c r="AY12" s="234">
        <v>36158082.594999999</v>
      </c>
      <c r="AZ12" s="232">
        <v>33784845.031000003</v>
      </c>
      <c r="BA12" s="185">
        <v>93.436494986246387</v>
      </c>
      <c r="BB12" s="234">
        <v>34183124.884000003</v>
      </c>
      <c r="BC12" s="232">
        <v>31317774.760000002</v>
      </c>
      <c r="BD12" s="185">
        <v>91.617647205387073</v>
      </c>
      <c r="BE12" s="234">
        <v>36838028.644000001</v>
      </c>
      <c r="BF12" s="232">
        <v>35604569.781000003</v>
      </c>
      <c r="BG12" s="185">
        <v>96.651669732601448</v>
      </c>
      <c r="BH12" s="234">
        <v>43452251.357000001</v>
      </c>
      <c r="BI12" s="232">
        <v>40237125.288139999</v>
      </c>
      <c r="BJ12" s="185">
        <v>92.600783691402327</v>
      </c>
    </row>
    <row r="13" spans="1:62" ht="14.1" customHeight="1" x14ac:dyDescent="0.2">
      <c r="A13" s="257" t="s">
        <v>277</v>
      </c>
      <c r="B13" s="179" t="s">
        <v>236</v>
      </c>
      <c r="C13" s="234">
        <v>3379162</v>
      </c>
      <c r="D13" s="232">
        <v>3246455</v>
      </c>
      <c r="E13" s="185">
        <v>96.072783725669268</v>
      </c>
      <c r="F13" s="234">
        <v>4248117</v>
      </c>
      <c r="G13" s="232">
        <v>4238677</v>
      </c>
      <c r="H13" s="185">
        <v>99.777783898136519</v>
      </c>
      <c r="I13" s="234">
        <v>4144468</v>
      </c>
      <c r="J13" s="232">
        <v>4135389</v>
      </c>
      <c r="K13" s="185">
        <v>99.780936901913591</v>
      </c>
      <c r="L13" s="234">
        <v>3081078.8</v>
      </c>
      <c r="M13" s="232">
        <v>3081079</v>
      </c>
      <c r="N13" s="185">
        <v>100.00000649123288</v>
      </c>
      <c r="O13" s="234">
        <v>5183819</v>
      </c>
      <c r="P13" s="232">
        <v>5183819</v>
      </c>
      <c r="Q13" s="185">
        <v>100</v>
      </c>
      <c r="R13" s="234">
        <v>3557143</v>
      </c>
      <c r="S13" s="232">
        <v>3557143</v>
      </c>
      <c r="T13" s="185">
        <v>100</v>
      </c>
      <c r="U13" s="234">
        <v>3992254.8470000001</v>
      </c>
      <c r="V13" s="232">
        <v>3499066.4409999996</v>
      </c>
      <c r="W13" s="185">
        <v>87.646369660729221</v>
      </c>
      <c r="X13" s="234">
        <v>3384597</v>
      </c>
      <c r="Y13" s="232">
        <v>3352313</v>
      </c>
      <c r="Z13" s="185">
        <v>99.046149364311319</v>
      </c>
      <c r="AA13" s="234">
        <v>3662604</v>
      </c>
      <c r="AB13" s="232">
        <v>3607544</v>
      </c>
      <c r="AC13" s="185">
        <v>98.49669797772296</v>
      </c>
      <c r="AD13" s="234">
        <v>4488221</v>
      </c>
      <c r="AE13" s="232">
        <v>4269594</v>
      </c>
      <c r="AF13" s="185">
        <v>95.128871773471047</v>
      </c>
      <c r="AG13" s="234">
        <v>14598195</v>
      </c>
      <c r="AH13" s="232">
        <v>13985943</v>
      </c>
      <c r="AI13" s="185">
        <v>95.805974642755487</v>
      </c>
      <c r="AJ13" s="234">
        <v>17074574.399999999</v>
      </c>
      <c r="AK13" s="232">
        <v>16687120.296</v>
      </c>
      <c r="AL13" s="185">
        <v>97.730812523209948</v>
      </c>
      <c r="AM13" s="234">
        <v>18128006</v>
      </c>
      <c r="AN13" s="232">
        <v>17426441</v>
      </c>
      <c r="AO13" s="185">
        <v>96.129938394768843</v>
      </c>
      <c r="AP13" s="234">
        <v>18128006</v>
      </c>
      <c r="AQ13" s="232">
        <v>17426441</v>
      </c>
      <c r="AR13" s="185">
        <v>96.129938394768843</v>
      </c>
      <c r="AS13" s="234">
        <v>19053499</v>
      </c>
      <c r="AT13" s="232">
        <v>18599938</v>
      </c>
      <c r="AU13" s="185">
        <v>97.619539592176736</v>
      </c>
      <c r="AV13" s="234">
        <v>19065143</v>
      </c>
      <c r="AW13" s="232">
        <v>19936489</v>
      </c>
      <c r="AX13" s="185">
        <v>104.57036173292799</v>
      </c>
      <c r="AY13" s="234">
        <v>21568706.326000001</v>
      </c>
      <c r="AZ13" s="232">
        <v>20373099.107999999</v>
      </c>
      <c r="BA13" s="185">
        <v>94.456750442381619</v>
      </c>
      <c r="BB13" s="234">
        <v>22146937.991</v>
      </c>
      <c r="BC13" s="232">
        <v>19705489.879000001</v>
      </c>
      <c r="BD13" s="185">
        <v>88.976136958562179</v>
      </c>
      <c r="BE13" s="234">
        <v>24858718.079</v>
      </c>
      <c r="BF13" s="232">
        <v>22852081.638999999</v>
      </c>
      <c r="BG13" s="185">
        <v>91.927836207711948</v>
      </c>
      <c r="BH13" s="234">
        <v>26080495.965</v>
      </c>
      <c r="BI13" s="232">
        <v>24825033.881999999</v>
      </c>
      <c r="BJ13" s="185">
        <v>95.186203189215306</v>
      </c>
    </row>
    <row r="14" spans="1:62" ht="14.1" customHeight="1" x14ac:dyDescent="0.2">
      <c r="A14" s="258" t="s">
        <v>279</v>
      </c>
      <c r="B14" s="251" t="s">
        <v>521</v>
      </c>
      <c r="C14" s="236">
        <v>17163798</v>
      </c>
      <c r="D14" s="237">
        <v>16848720</v>
      </c>
      <c r="E14" s="227">
        <v>98.164287414708568</v>
      </c>
      <c r="F14" s="236">
        <v>22394910</v>
      </c>
      <c r="G14" s="237">
        <v>22296492</v>
      </c>
      <c r="H14" s="227">
        <v>99.560534067785937</v>
      </c>
      <c r="I14" s="236">
        <v>23863705</v>
      </c>
      <c r="J14" s="237">
        <v>23825809</v>
      </c>
      <c r="K14" s="227">
        <v>99.841198171030015</v>
      </c>
      <c r="L14" s="236">
        <v>26675669.099999998</v>
      </c>
      <c r="M14" s="237">
        <v>26674411</v>
      </c>
      <c r="N14" s="227">
        <v>99.995283717175823</v>
      </c>
      <c r="O14" s="236">
        <v>32287326</v>
      </c>
      <c r="P14" s="237">
        <v>31749142</v>
      </c>
      <c r="Q14" s="227">
        <v>98.333141617240145</v>
      </c>
      <c r="R14" s="236">
        <v>32850150</v>
      </c>
      <c r="S14" s="237">
        <v>32850150</v>
      </c>
      <c r="T14" s="227">
        <v>100</v>
      </c>
      <c r="U14" s="236">
        <v>38958530.372000009</v>
      </c>
      <c r="V14" s="237">
        <v>37116413.923</v>
      </c>
      <c r="W14" s="227">
        <v>95.27159666596674</v>
      </c>
      <c r="X14" s="236">
        <v>44675258</v>
      </c>
      <c r="Y14" s="237">
        <v>43735343</v>
      </c>
      <c r="Z14" s="227">
        <v>97.896117354263509</v>
      </c>
      <c r="AA14" s="236">
        <v>59731107</v>
      </c>
      <c r="AB14" s="237">
        <v>58055880</v>
      </c>
      <c r="AC14" s="227">
        <v>97.195385982047839</v>
      </c>
      <c r="AD14" s="236">
        <v>66605255</v>
      </c>
      <c r="AE14" s="237">
        <v>63711046</v>
      </c>
      <c r="AF14" s="227">
        <v>95.654683703260346</v>
      </c>
      <c r="AG14" s="236">
        <v>0</v>
      </c>
      <c r="AH14" s="237">
        <v>0</v>
      </c>
      <c r="AI14" s="227">
        <v>0</v>
      </c>
      <c r="AJ14" s="236">
        <v>0</v>
      </c>
      <c r="AK14" s="237">
        <v>0</v>
      </c>
      <c r="AL14" s="227">
        <v>0</v>
      </c>
      <c r="AM14" s="236">
        <v>0</v>
      </c>
      <c r="AN14" s="237">
        <v>0</v>
      </c>
      <c r="AO14" s="227">
        <v>0</v>
      </c>
      <c r="AP14" s="236">
        <v>0</v>
      </c>
      <c r="AQ14" s="237">
        <v>0</v>
      </c>
      <c r="AR14" s="227">
        <v>0</v>
      </c>
      <c r="AS14" s="236">
        <v>0</v>
      </c>
      <c r="AT14" s="237">
        <v>0</v>
      </c>
      <c r="AU14" s="227">
        <v>0</v>
      </c>
      <c r="AV14" s="236">
        <v>0</v>
      </c>
      <c r="AW14" s="237">
        <v>0</v>
      </c>
      <c r="AX14" s="227">
        <v>0</v>
      </c>
      <c r="AY14" s="236">
        <v>0</v>
      </c>
      <c r="AZ14" s="237">
        <v>0</v>
      </c>
      <c r="BA14" s="227">
        <v>0</v>
      </c>
      <c r="BB14" s="236">
        <v>0</v>
      </c>
      <c r="BC14" s="237">
        <v>0</v>
      </c>
      <c r="BD14" s="227">
        <v>0</v>
      </c>
      <c r="BE14" s="236">
        <v>0</v>
      </c>
      <c r="BF14" s="237">
        <v>0</v>
      </c>
      <c r="BG14" s="227">
        <v>0</v>
      </c>
      <c r="BH14" s="236">
        <v>0</v>
      </c>
      <c r="BI14" s="237">
        <v>0</v>
      </c>
      <c r="BJ14" s="227">
        <v>0</v>
      </c>
    </row>
    <row r="15" spans="1:62" ht="14.1" customHeight="1" x14ac:dyDescent="0.2">
      <c r="A15" s="257" t="s">
        <v>281</v>
      </c>
      <c r="B15" s="179" t="s">
        <v>234</v>
      </c>
      <c r="C15" s="234">
        <v>13310668</v>
      </c>
      <c r="D15" s="232">
        <v>13127744</v>
      </c>
      <c r="E15" s="185">
        <v>98.625733885031167</v>
      </c>
      <c r="F15" s="234">
        <v>8921750</v>
      </c>
      <c r="G15" s="232">
        <v>8912375</v>
      </c>
      <c r="H15" s="185">
        <v>99.894919718665065</v>
      </c>
      <c r="I15" s="234">
        <v>18122660</v>
      </c>
      <c r="J15" s="232">
        <v>18109387</v>
      </c>
      <c r="K15" s="185">
        <v>99.926760199661629</v>
      </c>
      <c r="L15" s="234">
        <v>21781518.399999999</v>
      </c>
      <c r="M15" s="232">
        <v>21781518</v>
      </c>
      <c r="N15" s="185">
        <v>99.999998163580742</v>
      </c>
      <c r="O15" s="234">
        <v>22119103</v>
      </c>
      <c r="P15" s="232">
        <v>22117596</v>
      </c>
      <c r="Q15" s="185">
        <v>99.99318688465803</v>
      </c>
      <c r="R15" s="234">
        <v>23716787</v>
      </c>
      <c r="S15" s="232">
        <v>23716787</v>
      </c>
      <c r="T15" s="185">
        <v>100</v>
      </c>
      <c r="U15" s="234">
        <v>26849546.564000003</v>
      </c>
      <c r="V15" s="232">
        <v>25899272.728</v>
      </c>
      <c r="W15" s="185">
        <v>96.460745310037623</v>
      </c>
      <c r="X15" s="234">
        <v>31044243</v>
      </c>
      <c r="Y15" s="232">
        <v>30607106</v>
      </c>
      <c r="Z15" s="185">
        <v>98.591890290254454</v>
      </c>
      <c r="AA15" s="234">
        <v>37334723</v>
      </c>
      <c r="AB15" s="232">
        <v>36626225</v>
      </c>
      <c r="AC15" s="185">
        <v>98.102308138190821</v>
      </c>
      <c r="AD15" s="234">
        <v>48064870</v>
      </c>
      <c r="AE15" s="232">
        <v>46486697</v>
      </c>
      <c r="AF15" s="185">
        <v>96.716576992718387</v>
      </c>
      <c r="AG15" s="234">
        <v>0</v>
      </c>
      <c r="AH15" s="232">
        <v>0</v>
      </c>
      <c r="AI15" s="185">
        <v>0</v>
      </c>
      <c r="AJ15" s="234">
        <v>0</v>
      </c>
      <c r="AK15" s="232">
        <v>0</v>
      </c>
      <c r="AL15" s="185">
        <v>0</v>
      </c>
      <c r="AM15" s="234">
        <v>0</v>
      </c>
      <c r="AN15" s="232">
        <v>0</v>
      </c>
      <c r="AO15" s="185">
        <v>0</v>
      </c>
      <c r="AP15" s="234">
        <v>0</v>
      </c>
      <c r="AQ15" s="232">
        <v>0</v>
      </c>
      <c r="AR15" s="185">
        <v>0</v>
      </c>
      <c r="AS15" s="234">
        <v>0</v>
      </c>
      <c r="AT15" s="232">
        <v>0</v>
      </c>
      <c r="AU15" s="185">
        <v>0</v>
      </c>
      <c r="AV15" s="234">
        <v>0</v>
      </c>
      <c r="AW15" s="232">
        <v>0</v>
      </c>
      <c r="AX15" s="185">
        <v>0</v>
      </c>
      <c r="AY15" s="234">
        <v>0</v>
      </c>
      <c r="AZ15" s="232">
        <v>0</v>
      </c>
      <c r="BA15" s="185">
        <v>0</v>
      </c>
      <c r="BB15" s="234">
        <v>0</v>
      </c>
      <c r="BC15" s="232">
        <v>0</v>
      </c>
      <c r="BD15" s="185">
        <v>0</v>
      </c>
      <c r="BE15" s="234">
        <v>0</v>
      </c>
      <c r="BF15" s="232">
        <v>0</v>
      </c>
      <c r="BG15" s="185">
        <v>0</v>
      </c>
      <c r="BH15" s="234">
        <v>0</v>
      </c>
      <c r="BI15" s="232">
        <v>0</v>
      </c>
      <c r="BJ15" s="185">
        <v>0</v>
      </c>
    </row>
    <row r="16" spans="1:62" ht="14.1" customHeight="1" x14ac:dyDescent="0.2">
      <c r="A16" s="257" t="s">
        <v>282</v>
      </c>
      <c r="B16" s="179" t="s">
        <v>235</v>
      </c>
      <c r="C16" s="234">
        <v>0</v>
      </c>
      <c r="D16" s="232">
        <v>0</v>
      </c>
      <c r="E16" s="185">
        <v>0</v>
      </c>
      <c r="F16" s="234">
        <v>8962017</v>
      </c>
      <c r="G16" s="232">
        <v>8887627</v>
      </c>
      <c r="H16" s="185">
        <v>99.169941320129169</v>
      </c>
      <c r="I16" s="234">
        <v>1343457</v>
      </c>
      <c r="J16" s="232">
        <v>1327082</v>
      </c>
      <c r="K16" s="185">
        <v>98.78112957839366</v>
      </c>
      <c r="L16" s="234">
        <v>412460</v>
      </c>
      <c r="M16" s="232">
        <v>411972</v>
      </c>
      <c r="N16" s="185">
        <v>99.881685496775447</v>
      </c>
      <c r="O16" s="234">
        <v>4835210</v>
      </c>
      <c r="P16" s="232">
        <v>4298572</v>
      </c>
      <c r="Q16" s="185">
        <v>88.901454125053519</v>
      </c>
      <c r="R16" s="234">
        <v>4720109</v>
      </c>
      <c r="S16" s="232">
        <v>4720109</v>
      </c>
      <c r="T16" s="185">
        <v>100</v>
      </c>
      <c r="U16" s="234">
        <v>7218726.4960000003</v>
      </c>
      <c r="V16" s="232">
        <v>6407948.6430000002</v>
      </c>
      <c r="W16" s="185">
        <v>88.7684087567348</v>
      </c>
      <c r="X16" s="234">
        <v>8797063</v>
      </c>
      <c r="Y16" s="232">
        <v>8504346</v>
      </c>
      <c r="Z16" s="185">
        <v>96.672559921419236</v>
      </c>
      <c r="AA16" s="234">
        <v>16163995</v>
      </c>
      <c r="AB16" s="232">
        <v>15329793</v>
      </c>
      <c r="AC16" s="185">
        <v>94.839134755980808</v>
      </c>
      <c r="AD16" s="234">
        <v>10778226</v>
      </c>
      <c r="AE16" s="232">
        <v>9710921</v>
      </c>
      <c r="AF16" s="185">
        <v>90.097581921180719</v>
      </c>
      <c r="AG16" s="234">
        <v>0</v>
      </c>
      <c r="AH16" s="232">
        <v>0</v>
      </c>
      <c r="AI16" s="185">
        <v>0</v>
      </c>
      <c r="AJ16" s="234">
        <v>0</v>
      </c>
      <c r="AK16" s="232">
        <v>0</v>
      </c>
      <c r="AL16" s="185">
        <v>0</v>
      </c>
      <c r="AM16" s="234">
        <v>0</v>
      </c>
      <c r="AN16" s="232">
        <v>0</v>
      </c>
      <c r="AO16" s="185">
        <v>0</v>
      </c>
      <c r="AP16" s="234">
        <v>0</v>
      </c>
      <c r="AQ16" s="232">
        <v>0</v>
      </c>
      <c r="AR16" s="185">
        <v>0</v>
      </c>
      <c r="AS16" s="234">
        <v>0</v>
      </c>
      <c r="AT16" s="232">
        <v>0</v>
      </c>
      <c r="AU16" s="185">
        <v>0</v>
      </c>
      <c r="AV16" s="234">
        <v>0</v>
      </c>
      <c r="AW16" s="232">
        <v>0</v>
      </c>
      <c r="AX16" s="185">
        <v>0</v>
      </c>
      <c r="AY16" s="234">
        <v>0</v>
      </c>
      <c r="AZ16" s="232">
        <v>0</v>
      </c>
      <c r="BA16" s="185">
        <v>0</v>
      </c>
      <c r="BB16" s="234">
        <v>0</v>
      </c>
      <c r="BC16" s="232">
        <v>0</v>
      </c>
      <c r="BD16" s="185">
        <v>0</v>
      </c>
      <c r="BE16" s="234">
        <v>0</v>
      </c>
      <c r="BF16" s="232">
        <v>0</v>
      </c>
      <c r="BG16" s="185">
        <v>0</v>
      </c>
      <c r="BH16" s="234">
        <v>0</v>
      </c>
      <c r="BI16" s="232">
        <v>0</v>
      </c>
      <c r="BJ16" s="185">
        <v>0</v>
      </c>
    </row>
    <row r="17" spans="1:62" ht="14.1" customHeight="1" x14ac:dyDescent="0.2">
      <c r="A17" s="257" t="s">
        <v>283</v>
      </c>
      <c r="B17" s="179" t="s">
        <v>236</v>
      </c>
      <c r="C17" s="234">
        <v>3853130</v>
      </c>
      <c r="D17" s="232">
        <v>3720976</v>
      </c>
      <c r="E17" s="185">
        <v>96.570216940513305</v>
      </c>
      <c r="F17" s="234">
        <v>4511143</v>
      </c>
      <c r="G17" s="232">
        <v>4496490</v>
      </c>
      <c r="H17" s="185">
        <v>99.675182099082207</v>
      </c>
      <c r="I17" s="234">
        <v>4397588</v>
      </c>
      <c r="J17" s="232">
        <v>4389340</v>
      </c>
      <c r="K17" s="185">
        <v>99.812442639010285</v>
      </c>
      <c r="L17" s="234">
        <v>4481690.7</v>
      </c>
      <c r="M17" s="232">
        <v>4480921</v>
      </c>
      <c r="N17" s="185">
        <v>99.982825677818411</v>
      </c>
      <c r="O17" s="234">
        <v>5333013</v>
      </c>
      <c r="P17" s="232">
        <v>5332974</v>
      </c>
      <c r="Q17" s="185">
        <v>99.999268706076663</v>
      </c>
      <c r="R17" s="234">
        <v>4413254</v>
      </c>
      <c r="S17" s="232">
        <v>4413254</v>
      </c>
      <c r="T17" s="185">
        <v>100</v>
      </c>
      <c r="U17" s="234">
        <v>4890257.3120000008</v>
      </c>
      <c r="V17" s="232">
        <v>4809192.5520000011</v>
      </c>
      <c r="W17" s="185">
        <v>98.342321173957885</v>
      </c>
      <c r="X17" s="234">
        <v>4833952</v>
      </c>
      <c r="Y17" s="232">
        <v>4623891</v>
      </c>
      <c r="Z17" s="185">
        <v>95.654466573106234</v>
      </c>
      <c r="AA17" s="234">
        <v>6232389</v>
      </c>
      <c r="AB17" s="232">
        <v>6099862</v>
      </c>
      <c r="AC17" s="185">
        <v>97.873576248209147</v>
      </c>
      <c r="AD17" s="234">
        <v>7762159</v>
      </c>
      <c r="AE17" s="232">
        <v>7513428</v>
      </c>
      <c r="AF17" s="185">
        <v>96.795595143052338</v>
      </c>
      <c r="AG17" s="234">
        <v>0</v>
      </c>
      <c r="AH17" s="232">
        <v>0</v>
      </c>
      <c r="AI17" s="185">
        <v>0</v>
      </c>
      <c r="AJ17" s="234">
        <v>0</v>
      </c>
      <c r="AK17" s="232">
        <v>0</v>
      </c>
      <c r="AL17" s="185">
        <v>0</v>
      </c>
      <c r="AM17" s="234">
        <v>0</v>
      </c>
      <c r="AN17" s="232">
        <v>0</v>
      </c>
      <c r="AO17" s="185">
        <v>0</v>
      </c>
      <c r="AP17" s="234">
        <v>0</v>
      </c>
      <c r="AQ17" s="232">
        <v>0</v>
      </c>
      <c r="AR17" s="185">
        <v>0</v>
      </c>
      <c r="AS17" s="234">
        <v>0</v>
      </c>
      <c r="AT17" s="232">
        <v>0</v>
      </c>
      <c r="AU17" s="185">
        <v>0</v>
      </c>
      <c r="AV17" s="234">
        <v>0</v>
      </c>
      <c r="AW17" s="232">
        <v>0</v>
      </c>
      <c r="AX17" s="185">
        <v>0</v>
      </c>
      <c r="AY17" s="234">
        <v>0</v>
      </c>
      <c r="AZ17" s="232">
        <v>0</v>
      </c>
      <c r="BA17" s="185">
        <v>0</v>
      </c>
      <c r="BB17" s="234">
        <v>0</v>
      </c>
      <c r="BC17" s="232">
        <v>0</v>
      </c>
      <c r="BD17" s="185">
        <v>0</v>
      </c>
      <c r="BE17" s="234">
        <v>0</v>
      </c>
      <c r="BF17" s="232">
        <v>0</v>
      </c>
      <c r="BG17" s="185">
        <v>0</v>
      </c>
      <c r="BH17" s="234">
        <v>0</v>
      </c>
      <c r="BI17" s="232">
        <v>0</v>
      </c>
      <c r="BJ17" s="185">
        <v>0</v>
      </c>
    </row>
    <row r="18" spans="1:62" ht="14.1" customHeight="1" x14ac:dyDescent="0.2">
      <c r="A18" s="257" t="s">
        <v>284</v>
      </c>
      <c r="B18" s="178" t="s">
        <v>544</v>
      </c>
      <c r="C18" s="233">
        <v>14671587</v>
      </c>
      <c r="D18" s="231">
        <v>14667115</v>
      </c>
      <c r="E18" s="184">
        <v>99.969519316485673</v>
      </c>
      <c r="F18" s="233">
        <v>22720890</v>
      </c>
      <c r="G18" s="231">
        <v>22720890</v>
      </c>
      <c r="H18" s="184">
        <v>100</v>
      </c>
      <c r="I18" s="233">
        <v>23857690</v>
      </c>
      <c r="J18" s="231">
        <v>23857690</v>
      </c>
      <c r="K18" s="184">
        <v>100</v>
      </c>
      <c r="L18" s="233">
        <v>30817493.199999999</v>
      </c>
      <c r="M18" s="231">
        <v>30790809</v>
      </c>
      <c r="N18" s="184">
        <v>99.913412165529408</v>
      </c>
      <c r="O18" s="233">
        <v>36248152</v>
      </c>
      <c r="P18" s="231">
        <v>32478969</v>
      </c>
      <c r="Q18" s="184">
        <v>89.60172369614871</v>
      </c>
      <c r="R18" s="233">
        <v>39321513</v>
      </c>
      <c r="S18" s="231">
        <v>36623284</v>
      </c>
      <c r="T18" s="184">
        <v>93.138033625511824</v>
      </c>
      <c r="U18" s="233">
        <v>36446201.931999996</v>
      </c>
      <c r="V18" s="231">
        <v>35467060.636</v>
      </c>
      <c r="W18" s="184">
        <v>97.313461364707237</v>
      </c>
      <c r="X18" s="233">
        <v>36235143</v>
      </c>
      <c r="Y18" s="231">
        <v>36053607</v>
      </c>
      <c r="Z18" s="184">
        <v>99.499005702833855</v>
      </c>
      <c r="AA18" s="233">
        <v>39748057</v>
      </c>
      <c r="AB18" s="231">
        <v>39454795</v>
      </c>
      <c r="AC18" s="184">
        <v>99.262197898126189</v>
      </c>
      <c r="AD18" s="233">
        <v>41723459</v>
      </c>
      <c r="AE18" s="231">
        <v>41149060</v>
      </c>
      <c r="AF18" s="184">
        <v>98.623318838450089</v>
      </c>
      <c r="AG18" s="233">
        <v>44093015</v>
      </c>
      <c r="AH18" s="231">
        <v>43397435</v>
      </c>
      <c r="AI18" s="184">
        <v>98.422471223616711</v>
      </c>
      <c r="AJ18" s="233">
        <v>48891193.707999997</v>
      </c>
      <c r="AK18" s="231">
        <v>48751476.670000002</v>
      </c>
      <c r="AL18" s="184">
        <v>99.714228621959094</v>
      </c>
      <c r="AM18" s="233">
        <v>52082720</v>
      </c>
      <c r="AN18" s="231">
        <v>51027564</v>
      </c>
      <c r="AO18" s="184">
        <v>97.974076622726315</v>
      </c>
      <c r="AP18" s="233">
        <v>52082720</v>
      </c>
      <c r="AQ18" s="231">
        <v>51027564</v>
      </c>
      <c r="AR18" s="184">
        <v>97.974076622726315</v>
      </c>
      <c r="AS18" s="233">
        <v>53887709</v>
      </c>
      <c r="AT18" s="231">
        <v>53713238</v>
      </c>
      <c r="AU18" s="184">
        <v>99.676232292599408</v>
      </c>
      <c r="AV18" s="233">
        <v>57230172</v>
      </c>
      <c r="AW18" s="231">
        <v>55679964</v>
      </c>
      <c r="AX18" s="184">
        <v>97.291274958949984</v>
      </c>
      <c r="AY18" s="233">
        <v>54543380.461999997</v>
      </c>
      <c r="AZ18" s="231">
        <v>54226103.711999997</v>
      </c>
      <c r="BA18" s="184">
        <v>99.418303839416325</v>
      </c>
      <c r="BB18" s="233">
        <v>56601743.079000004</v>
      </c>
      <c r="BC18" s="231">
        <v>51869301.170999996</v>
      </c>
      <c r="BD18" s="184">
        <v>91.639052703032732</v>
      </c>
      <c r="BE18" s="233">
        <v>59578326</v>
      </c>
      <c r="BF18" s="231">
        <v>59241997.592</v>
      </c>
      <c r="BG18" s="184">
        <v>99.435485300476557</v>
      </c>
      <c r="BH18" s="233">
        <v>63784802.752999999</v>
      </c>
      <c r="BI18" s="231">
        <v>63132962.567000002</v>
      </c>
      <c r="BJ18" s="184">
        <v>98.978063491825509</v>
      </c>
    </row>
    <row r="19" spans="1:62" ht="14.1" customHeight="1" x14ac:dyDescent="0.2">
      <c r="A19" s="259" t="s">
        <v>286</v>
      </c>
      <c r="B19" s="94" t="s">
        <v>531</v>
      </c>
      <c r="C19" s="233">
        <v>1</v>
      </c>
      <c r="D19" s="231">
        <v>0</v>
      </c>
      <c r="E19" s="185">
        <v>0</v>
      </c>
      <c r="F19" s="233">
        <v>3</v>
      </c>
      <c r="G19" s="231">
        <v>0</v>
      </c>
      <c r="H19" s="185">
        <v>0</v>
      </c>
      <c r="I19" s="233">
        <v>0</v>
      </c>
      <c r="J19" s="231">
        <v>0</v>
      </c>
      <c r="K19" s="185">
        <v>0</v>
      </c>
      <c r="L19" s="233">
        <v>0</v>
      </c>
      <c r="M19" s="231">
        <v>0</v>
      </c>
      <c r="N19" s="185">
        <v>0</v>
      </c>
      <c r="O19" s="233">
        <v>0</v>
      </c>
      <c r="P19" s="231">
        <v>0</v>
      </c>
      <c r="Q19" s="185">
        <v>0</v>
      </c>
      <c r="R19" s="233">
        <v>0</v>
      </c>
      <c r="S19" s="231">
        <v>0</v>
      </c>
      <c r="T19" s="185">
        <v>0</v>
      </c>
      <c r="U19" s="233">
        <v>0</v>
      </c>
      <c r="V19" s="231">
        <v>0</v>
      </c>
      <c r="W19" s="185">
        <v>0</v>
      </c>
      <c r="X19" s="233">
        <v>0</v>
      </c>
      <c r="Y19" s="231">
        <v>0</v>
      </c>
      <c r="Z19" s="185">
        <v>0</v>
      </c>
      <c r="AA19" s="233">
        <v>50000</v>
      </c>
      <c r="AB19" s="231">
        <v>49998</v>
      </c>
      <c r="AC19" s="185">
        <v>99.995999999999995</v>
      </c>
      <c r="AD19" s="233">
        <v>143364</v>
      </c>
      <c r="AE19" s="231">
        <v>111548</v>
      </c>
      <c r="AF19" s="185">
        <v>77.807538852152561</v>
      </c>
      <c r="AG19" s="233">
        <v>520546</v>
      </c>
      <c r="AH19" s="231">
        <v>520546</v>
      </c>
      <c r="AI19" s="185">
        <v>100</v>
      </c>
      <c r="AJ19" s="233">
        <v>98055.752999999997</v>
      </c>
      <c r="AK19" s="231">
        <v>67721.173999999999</v>
      </c>
      <c r="AL19" s="185">
        <v>69.063947731858221</v>
      </c>
      <c r="AM19" s="233">
        <v>2015306</v>
      </c>
      <c r="AN19" s="231">
        <v>1861084</v>
      </c>
      <c r="AO19" s="185">
        <v>92.347464851491537</v>
      </c>
      <c r="AP19" s="233">
        <v>2015306</v>
      </c>
      <c r="AQ19" s="231">
        <v>1861084</v>
      </c>
      <c r="AR19" s="185">
        <v>92.347464851491537</v>
      </c>
      <c r="AS19" s="233">
        <v>308888</v>
      </c>
      <c r="AT19" s="231">
        <v>308888</v>
      </c>
      <c r="AU19" s="185">
        <v>100</v>
      </c>
      <c r="AV19" s="233">
        <v>0</v>
      </c>
      <c r="AW19" s="231">
        <v>0</v>
      </c>
      <c r="AX19" s="185">
        <v>0</v>
      </c>
      <c r="AY19" s="233">
        <v>0</v>
      </c>
      <c r="AZ19" s="231">
        <v>0</v>
      </c>
      <c r="BA19" s="185">
        <v>0</v>
      </c>
      <c r="BB19" s="233">
        <v>0</v>
      </c>
      <c r="BC19" s="231">
        <v>0</v>
      </c>
      <c r="BD19" s="185">
        <v>0</v>
      </c>
      <c r="BE19" s="233">
        <v>0</v>
      </c>
      <c r="BF19" s="231">
        <v>0</v>
      </c>
      <c r="BG19" s="185">
        <v>0</v>
      </c>
      <c r="BH19" s="233">
        <v>0</v>
      </c>
      <c r="BI19" s="231">
        <v>0</v>
      </c>
      <c r="BJ19" s="185">
        <v>0</v>
      </c>
    </row>
    <row r="20" spans="1:62" ht="14.1" customHeight="1" x14ac:dyDescent="0.2">
      <c r="A20" s="259" t="s">
        <v>329</v>
      </c>
      <c r="B20" s="94" t="s">
        <v>371</v>
      </c>
      <c r="C20" s="233">
        <v>0</v>
      </c>
      <c r="D20" s="231">
        <v>0</v>
      </c>
      <c r="E20" s="185">
        <v>0</v>
      </c>
      <c r="F20" s="233">
        <v>0</v>
      </c>
      <c r="G20" s="231">
        <v>0</v>
      </c>
      <c r="H20" s="185">
        <v>0</v>
      </c>
      <c r="I20" s="233">
        <v>0</v>
      </c>
      <c r="J20" s="231">
        <v>0</v>
      </c>
      <c r="K20" s="185">
        <v>0</v>
      </c>
      <c r="L20" s="233">
        <v>0</v>
      </c>
      <c r="M20" s="231">
        <v>0</v>
      </c>
      <c r="N20" s="185">
        <v>0</v>
      </c>
      <c r="O20" s="233">
        <v>0</v>
      </c>
      <c r="P20" s="231">
        <v>0</v>
      </c>
      <c r="Q20" s="185">
        <v>0</v>
      </c>
      <c r="R20" s="233">
        <v>0</v>
      </c>
      <c r="S20" s="231">
        <v>0</v>
      </c>
      <c r="T20" s="185">
        <v>0</v>
      </c>
      <c r="U20" s="233">
        <v>0</v>
      </c>
      <c r="V20" s="231">
        <v>0</v>
      </c>
      <c r="W20" s="185">
        <v>0</v>
      </c>
      <c r="X20" s="233">
        <v>0</v>
      </c>
      <c r="Y20" s="231">
        <v>0</v>
      </c>
      <c r="Z20" s="185">
        <v>0</v>
      </c>
      <c r="AA20" s="233">
        <v>0</v>
      </c>
      <c r="AB20" s="231">
        <v>0</v>
      </c>
      <c r="AC20" s="185">
        <v>0</v>
      </c>
      <c r="AD20" s="233">
        <v>2945213</v>
      </c>
      <c r="AE20" s="231">
        <v>2424644</v>
      </c>
      <c r="AF20" s="185">
        <v>82.324911644760505</v>
      </c>
      <c r="AG20" s="233">
        <v>4124433</v>
      </c>
      <c r="AH20" s="231">
        <v>4124346</v>
      </c>
      <c r="AI20" s="185">
        <v>99.997890619146929</v>
      </c>
      <c r="AJ20" s="233">
        <v>8617618.4199999999</v>
      </c>
      <c r="AK20" s="231">
        <v>7373748.4680000003</v>
      </c>
      <c r="AL20" s="185">
        <v>85.565966240589248</v>
      </c>
      <c r="AM20" s="233">
        <v>7863921</v>
      </c>
      <c r="AN20" s="231">
        <v>7755453</v>
      </c>
      <c r="AO20" s="185">
        <v>98.620688076596906</v>
      </c>
      <c r="AP20" s="233">
        <v>7863921</v>
      </c>
      <c r="AQ20" s="231">
        <v>7755453</v>
      </c>
      <c r="AR20" s="185">
        <v>98.620688076596906</v>
      </c>
      <c r="AS20" s="233">
        <v>7634356</v>
      </c>
      <c r="AT20" s="231">
        <v>7613059</v>
      </c>
      <c r="AU20" s="185">
        <v>99.721037373682861</v>
      </c>
      <c r="AV20" s="233">
        <v>0</v>
      </c>
      <c r="AW20" s="231">
        <v>0</v>
      </c>
      <c r="AX20" s="185">
        <v>0</v>
      </c>
      <c r="AY20" s="233">
        <v>0</v>
      </c>
      <c r="AZ20" s="231">
        <v>0</v>
      </c>
      <c r="BA20" s="185">
        <v>0</v>
      </c>
      <c r="BB20" s="233">
        <v>0</v>
      </c>
      <c r="BC20" s="231">
        <v>0</v>
      </c>
      <c r="BD20" s="185">
        <v>0</v>
      </c>
      <c r="BE20" s="233">
        <v>0</v>
      </c>
      <c r="BF20" s="231">
        <v>0</v>
      </c>
      <c r="BG20" s="185">
        <v>0</v>
      </c>
      <c r="BH20" s="233">
        <v>0</v>
      </c>
      <c r="BI20" s="231">
        <v>0</v>
      </c>
      <c r="BJ20" s="185">
        <v>0</v>
      </c>
    </row>
    <row r="21" spans="1:62" ht="14.1" customHeight="1" x14ac:dyDescent="0.2">
      <c r="A21" s="260" t="s">
        <v>288</v>
      </c>
      <c r="B21" s="252" t="s">
        <v>507</v>
      </c>
      <c r="C21" s="242">
        <v>1011999</v>
      </c>
      <c r="D21" s="243">
        <v>969715</v>
      </c>
      <c r="E21" s="223">
        <v>95.82173500171443</v>
      </c>
      <c r="F21" s="242">
        <v>1115634</v>
      </c>
      <c r="G21" s="243">
        <v>1102358</v>
      </c>
      <c r="H21" s="223">
        <v>98.810003997726852</v>
      </c>
      <c r="I21" s="242">
        <v>794102</v>
      </c>
      <c r="J21" s="243">
        <v>794102</v>
      </c>
      <c r="K21" s="223">
        <v>100</v>
      </c>
      <c r="L21" s="242">
        <v>763600</v>
      </c>
      <c r="M21" s="243">
        <v>763600</v>
      </c>
      <c r="N21" s="223">
        <v>100</v>
      </c>
      <c r="O21" s="242">
        <v>560473</v>
      </c>
      <c r="P21" s="243">
        <v>555488</v>
      </c>
      <c r="Q21" s="223">
        <v>99.110572677006743</v>
      </c>
      <c r="R21" s="242">
        <v>462687</v>
      </c>
      <c r="S21" s="243">
        <v>459971</v>
      </c>
      <c r="T21" s="223">
        <v>99.412994097521647</v>
      </c>
      <c r="U21" s="242">
        <v>227321.34</v>
      </c>
      <c r="V21" s="243">
        <v>218877.09699999998</v>
      </c>
      <c r="W21" s="223">
        <v>96.285327633560485</v>
      </c>
      <c r="X21" s="242">
        <v>0</v>
      </c>
      <c r="Y21" s="243">
        <v>0</v>
      </c>
      <c r="Z21" s="223">
        <v>0</v>
      </c>
      <c r="AA21" s="242">
        <v>0</v>
      </c>
      <c r="AB21" s="243">
        <v>0</v>
      </c>
      <c r="AC21" s="223">
        <v>0</v>
      </c>
      <c r="AD21" s="242">
        <v>0</v>
      </c>
      <c r="AE21" s="243">
        <v>0</v>
      </c>
      <c r="AF21" s="223">
        <v>0</v>
      </c>
      <c r="AG21" s="242">
        <v>0</v>
      </c>
      <c r="AH21" s="243">
        <v>0</v>
      </c>
      <c r="AI21" s="223">
        <v>0</v>
      </c>
      <c r="AJ21" s="242">
        <v>0</v>
      </c>
      <c r="AK21" s="243">
        <v>0</v>
      </c>
      <c r="AL21" s="223">
        <v>0</v>
      </c>
      <c r="AM21" s="242">
        <v>0</v>
      </c>
      <c r="AN21" s="243">
        <v>0</v>
      </c>
      <c r="AO21" s="223">
        <v>0</v>
      </c>
      <c r="AP21" s="242">
        <v>0</v>
      </c>
      <c r="AQ21" s="243">
        <v>0</v>
      </c>
      <c r="AR21" s="223">
        <v>0</v>
      </c>
      <c r="AS21" s="242">
        <v>0</v>
      </c>
      <c r="AT21" s="243">
        <v>0</v>
      </c>
      <c r="AU21" s="223">
        <v>0</v>
      </c>
      <c r="AV21" s="242">
        <v>0</v>
      </c>
      <c r="AW21" s="243">
        <v>0</v>
      </c>
      <c r="AX21" s="223">
        <v>0</v>
      </c>
      <c r="AY21" s="242">
        <v>0</v>
      </c>
      <c r="AZ21" s="243">
        <v>0</v>
      </c>
      <c r="BA21" s="223">
        <v>0</v>
      </c>
      <c r="BB21" s="242">
        <v>0</v>
      </c>
      <c r="BC21" s="243">
        <v>0</v>
      </c>
      <c r="BD21" s="223">
        <v>0</v>
      </c>
      <c r="BE21" s="242">
        <v>0</v>
      </c>
      <c r="BF21" s="243">
        <v>0</v>
      </c>
      <c r="BG21" s="223">
        <v>0</v>
      </c>
      <c r="BH21" s="242">
        <v>0</v>
      </c>
      <c r="BI21" s="243">
        <v>0</v>
      </c>
      <c r="BJ21" s="223">
        <v>0</v>
      </c>
    </row>
    <row r="22" spans="1:62" ht="14.1" customHeight="1" x14ac:dyDescent="0.2">
      <c r="A22" s="257" t="s">
        <v>289</v>
      </c>
      <c r="B22" s="178" t="s">
        <v>527</v>
      </c>
      <c r="C22" s="233">
        <v>1011999</v>
      </c>
      <c r="D22" s="231">
        <v>969715</v>
      </c>
      <c r="E22" s="184">
        <v>95.82173500171443</v>
      </c>
      <c r="F22" s="233">
        <v>1115634</v>
      </c>
      <c r="G22" s="231">
        <v>1102358</v>
      </c>
      <c r="H22" s="184">
        <v>98.810003997726852</v>
      </c>
      <c r="I22" s="233">
        <v>794102</v>
      </c>
      <c r="J22" s="231">
        <v>794102</v>
      </c>
      <c r="K22" s="184">
        <v>100</v>
      </c>
      <c r="L22" s="233">
        <v>763600</v>
      </c>
      <c r="M22" s="231">
        <v>763600</v>
      </c>
      <c r="N22" s="184">
        <v>100</v>
      </c>
      <c r="O22" s="233">
        <v>560473</v>
      </c>
      <c r="P22" s="231">
        <v>555488</v>
      </c>
      <c r="Q22" s="184">
        <v>99.110572677006743</v>
      </c>
      <c r="R22" s="233">
        <v>462687</v>
      </c>
      <c r="S22" s="231">
        <v>459971</v>
      </c>
      <c r="T22" s="184">
        <v>99.412994097521647</v>
      </c>
      <c r="U22" s="233">
        <v>227321.34</v>
      </c>
      <c r="V22" s="231">
        <v>218877.09699999998</v>
      </c>
      <c r="W22" s="184">
        <v>96.285327633560485</v>
      </c>
      <c r="X22" s="233">
        <v>0</v>
      </c>
      <c r="Y22" s="231">
        <v>0</v>
      </c>
      <c r="Z22" s="184">
        <v>0</v>
      </c>
      <c r="AA22" s="233">
        <v>0</v>
      </c>
      <c r="AB22" s="231">
        <v>0</v>
      </c>
      <c r="AC22" s="184">
        <v>0</v>
      </c>
      <c r="AD22" s="233">
        <v>0</v>
      </c>
      <c r="AE22" s="231">
        <v>0</v>
      </c>
      <c r="AF22" s="184">
        <v>0</v>
      </c>
      <c r="AG22" s="233">
        <v>0</v>
      </c>
      <c r="AH22" s="231">
        <v>0</v>
      </c>
      <c r="AI22" s="184">
        <v>0</v>
      </c>
      <c r="AJ22" s="233">
        <v>0</v>
      </c>
      <c r="AK22" s="231">
        <v>0</v>
      </c>
      <c r="AL22" s="184">
        <v>0</v>
      </c>
      <c r="AM22" s="233">
        <v>0</v>
      </c>
      <c r="AN22" s="231">
        <v>0</v>
      </c>
      <c r="AO22" s="184">
        <v>0</v>
      </c>
      <c r="AP22" s="233">
        <v>0</v>
      </c>
      <c r="AQ22" s="231">
        <v>0</v>
      </c>
      <c r="AR22" s="184">
        <v>0</v>
      </c>
      <c r="AS22" s="233">
        <v>0</v>
      </c>
      <c r="AT22" s="231">
        <v>0</v>
      </c>
      <c r="AU22" s="184">
        <v>0</v>
      </c>
      <c r="AV22" s="233">
        <v>0</v>
      </c>
      <c r="AW22" s="231">
        <v>0</v>
      </c>
      <c r="AX22" s="184">
        <v>0</v>
      </c>
      <c r="AY22" s="233">
        <v>0</v>
      </c>
      <c r="AZ22" s="231">
        <v>0</v>
      </c>
      <c r="BA22" s="184">
        <v>0</v>
      </c>
      <c r="BB22" s="233">
        <v>0</v>
      </c>
      <c r="BC22" s="231">
        <v>0</v>
      </c>
      <c r="BD22" s="184">
        <v>0</v>
      </c>
      <c r="BE22" s="233">
        <v>0</v>
      </c>
      <c r="BF22" s="231">
        <v>0</v>
      </c>
      <c r="BG22" s="184">
        <v>0</v>
      </c>
      <c r="BH22" s="233">
        <v>0</v>
      </c>
      <c r="BI22" s="231">
        <v>0</v>
      </c>
      <c r="BJ22" s="184">
        <v>0</v>
      </c>
    </row>
    <row r="23" spans="1:62" ht="14.1" customHeight="1" x14ac:dyDescent="0.2">
      <c r="A23" s="259" t="s">
        <v>291</v>
      </c>
      <c r="B23" s="179" t="s">
        <v>241</v>
      </c>
      <c r="C23" s="234">
        <v>263102</v>
      </c>
      <c r="D23" s="232">
        <v>260462</v>
      </c>
      <c r="E23" s="185">
        <v>98.996586875052259</v>
      </c>
      <c r="F23" s="234">
        <v>431441</v>
      </c>
      <c r="G23" s="232">
        <v>430201</v>
      </c>
      <c r="H23" s="185">
        <v>99.712591061118445</v>
      </c>
      <c r="I23" s="234">
        <v>467010</v>
      </c>
      <c r="J23" s="232">
        <v>467010</v>
      </c>
      <c r="K23" s="185">
        <v>100</v>
      </c>
      <c r="L23" s="234">
        <v>533995</v>
      </c>
      <c r="M23" s="232">
        <v>533995</v>
      </c>
      <c r="N23" s="185">
        <v>100</v>
      </c>
      <c r="O23" s="234">
        <v>429882</v>
      </c>
      <c r="P23" s="232">
        <v>429612</v>
      </c>
      <c r="Q23" s="185">
        <v>99.937192066660145</v>
      </c>
      <c r="R23" s="234">
        <v>406465</v>
      </c>
      <c r="S23" s="232">
        <v>406465</v>
      </c>
      <c r="T23" s="185">
        <v>100</v>
      </c>
      <c r="U23" s="234">
        <v>210000</v>
      </c>
      <c r="V23" s="232">
        <v>204634.67499999999</v>
      </c>
      <c r="W23" s="185">
        <v>97.445083333333329</v>
      </c>
      <c r="X23" s="234">
        <v>0</v>
      </c>
      <c r="Y23" s="232">
        <v>0</v>
      </c>
      <c r="Z23" s="185">
        <v>0</v>
      </c>
      <c r="AA23" s="234">
        <v>0</v>
      </c>
      <c r="AB23" s="232">
        <v>0</v>
      </c>
      <c r="AC23" s="185">
        <v>0</v>
      </c>
      <c r="AD23" s="234">
        <v>0</v>
      </c>
      <c r="AE23" s="232">
        <v>0</v>
      </c>
      <c r="AF23" s="185">
        <v>0</v>
      </c>
      <c r="AG23" s="234">
        <v>0</v>
      </c>
      <c r="AH23" s="232">
        <v>0</v>
      </c>
      <c r="AI23" s="185">
        <v>0</v>
      </c>
      <c r="AJ23" s="234">
        <v>0</v>
      </c>
      <c r="AK23" s="232">
        <v>0</v>
      </c>
      <c r="AL23" s="185">
        <v>0</v>
      </c>
      <c r="AM23" s="234">
        <v>0</v>
      </c>
      <c r="AN23" s="232">
        <v>0</v>
      </c>
      <c r="AO23" s="185">
        <v>0</v>
      </c>
      <c r="AP23" s="234">
        <v>0</v>
      </c>
      <c r="AQ23" s="232">
        <v>0</v>
      </c>
      <c r="AR23" s="185">
        <v>0</v>
      </c>
      <c r="AS23" s="234">
        <v>0</v>
      </c>
      <c r="AT23" s="232">
        <v>0</v>
      </c>
      <c r="AU23" s="185">
        <v>0</v>
      </c>
      <c r="AV23" s="234">
        <v>0</v>
      </c>
      <c r="AW23" s="232">
        <v>0</v>
      </c>
      <c r="AX23" s="185">
        <v>0</v>
      </c>
      <c r="AY23" s="234">
        <v>0</v>
      </c>
      <c r="AZ23" s="232">
        <v>0</v>
      </c>
      <c r="BA23" s="185">
        <v>0</v>
      </c>
      <c r="BB23" s="234">
        <v>0</v>
      </c>
      <c r="BC23" s="232">
        <v>0</v>
      </c>
      <c r="BD23" s="185">
        <v>0</v>
      </c>
      <c r="BE23" s="234">
        <v>0</v>
      </c>
      <c r="BF23" s="232">
        <v>0</v>
      </c>
      <c r="BG23" s="185">
        <v>0</v>
      </c>
      <c r="BH23" s="234">
        <v>0</v>
      </c>
      <c r="BI23" s="232">
        <v>0</v>
      </c>
      <c r="BJ23" s="185">
        <v>0</v>
      </c>
    </row>
    <row r="24" spans="1:62" ht="14.1" customHeight="1" x14ac:dyDescent="0.2">
      <c r="A24" s="259" t="s">
        <v>292</v>
      </c>
      <c r="B24" s="179" t="s">
        <v>242</v>
      </c>
      <c r="C24" s="234">
        <v>748897</v>
      </c>
      <c r="D24" s="232">
        <v>709253</v>
      </c>
      <c r="E24" s="185">
        <v>94.706348135992002</v>
      </c>
      <c r="F24" s="234">
        <v>684007</v>
      </c>
      <c r="G24" s="232">
        <v>671972</v>
      </c>
      <c r="H24" s="185">
        <v>98.240515082447985</v>
      </c>
      <c r="I24" s="234">
        <v>327092</v>
      </c>
      <c r="J24" s="232">
        <v>327092</v>
      </c>
      <c r="K24" s="185">
        <v>100</v>
      </c>
      <c r="L24" s="234">
        <v>229605</v>
      </c>
      <c r="M24" s="232">
        <v>229605</v>
      </c>
      <c r="N24" s="185">
        <v>100</v>
      </c>
      <c r="O24" s="234">
        <v>130591</v>
      </c>
      <c r="P24" s="232">
        <v>125876</v>
      </c>
      <c r="Q24" s="185">
        <v>96.389490853121572</v>
      </c>
      <c r="R24" s="234">
        <v>56222</v>
      </c>
      <c r="S24" s="232">
        <v>53506</v>
      </c>
      <c r="T24" s="185">
        <v>95.169150866208966</v>
      </c>
      <c r="U24" s="234">
        <v>16641.416000000001</v>
      </c>
      <c r="V24" s="232">
        <v>14242.422</v>
      </c>
      <c r="W24" s="185">
        <v>85.584195479519281</v>
      </c>
      <c r="X24" s="234">
        <v>0</v>
      </c>
      <c r="Y24" s="232">
        <v>0</v>
      </c>
      <c r="Z24" s="185">
        <v>0</v>
      </c>
      <c r="AA24" s="234">
        <v>0</v>
      </c>
      <c r="AB24" s="232">
        <v>0</v>
      </c>
      <c r="AC24" s="185">
        <v>0</v>
      </c>
      <c r="AD24" s="234">
        <v>0</v>
      </c>
      <c r="AE24" s="232">
        <v>0</v>
      </c>
      <c r="AF24" s="185">
        <v>0</v>
      </c>
      <c r="AG24" s="234">
        <v>0</v>
      </c>
      <c r="AH24" s="232">
        <v>0</v>
      </c>
      <c r="AI24" s="185">
        <v>0</v>
      </c>
      <c r="AJ24" s="234">
        <v>0</v>
      </c>
      <c r="AK24" s="232">
        <v>0</v>
      </c>
      <c r="AL24" s="185">
        <v>0</v>
      </c>
      <c r="AM24" s="234">
        <v>0</v>
      </c>
      <c r="AN24" s="232">
        <v>0</v>
      </c>
      <c r="AO24" s="185">
        <v>0</v>
      </c>
      <c r="AP24" s="234">
        <v>0</v>
      </c>
      <c r="AQ24" s="232">
        <v>0</v>
      </c>
      <c r="AR24" s="185">
        <v>0</v>
      </c>
      <c r="AS24" s="234">
        <v>0</v>
      </c>
      <c r="AT24" s="232">
        <v>0</v>
      </c>
      <c r="AU24" s="185">
        <v>0</v>
      </c>
      <c r="AV24" s="234">
        <v>0</v>
      </c>
      <c r="AW24" s="232">
        <v>0</v>
      </c>
      <c r="AX24" s="185">
        <v>0</v>
      </c>
      <c r="AY24" s="234">
        <v>0</v>
      </c>
      <c r="AZ24" s="232">
        <v>0</v>
      </c>
      <c r="BA24" s="185">
        <v>0</v>
      </c>
      <c r="BB24" s="234">
        <v>0</v>
      </c>
      <c r="BC24" s="232">
        <v>0</v>
      </c>
      <c r="BD24" s="185">
        <v>0</v>
      </c>
      <c r="BE24" s="234">
        <v>0</v>
      </c>
      <c r="BF24" s="232">
        <v>0</v>
      </c>
      <c r="BG24" s="185">
        <v>0</v>
      </c>
      <c r="BH24" s="234">
        <v>0</v>
      </c>
      <c r="BI24" s="232">
        <v>0</v>
      </c>
      <c r="BJ24" s="185">
        <v>0</v>
      </c>
    </row>
    <row r="25" spans="1:62" ht="14.1" customHeight="1" x14ac:dyDescent="0.2">
      <c r="A25" s="259" t="s">
        <v>293</v>
      </c>
      <c r="B25" s="179" t="s">
        <v>528</v>
      </c>
      <c r="C25" s="234">
        <v>0</v>
      </c>
      <c r="D25" s="232">
        <v>0</v>
      </c>
      <c r="E25" s="185">
        <v>0</v>
      </c>
      <c r="F25" s="234">
        <v>186</v>
      </c>
      <c r="G25" s="232">
        <v>185</v>
      </c>
      <c r="H25" s="185">
        <v>99.462365591397855</v>
      </c>
      <c r="I25" s="234">
        <v>0</v>
      </c>
      <c r="J25" s="232">
        <v>0</v>
      </c>
      <c r="K25" s="185">
        <v>0</v>
      </c>
      <c r="L25" s="234">
        <v>0</v>
      </c>
      <c r="M25" s="232">
        <v>0</v>
      </c>
      <c r="N25" s="185">
        <v>0</v>
      </c>
      <c r="O25" s="234">
        <v>0</v>
      </c>
      <c r="P25" s="232">
        <v>0</v>
      </c>
      <c r="Q25" s="185">
        <v>0</v>
      </c>
      <c r="R25" s="234">
        <v>0</v>
      </c>
      <c r="S25" s="232">
        <v>0</v>
      </c>
      <c r="T25" s="185">
        <v>0</v>
      </c>
      <c r="U25" s="234">
        <v>679.92399999999998</v>
      </c>
      <c r="V25" s="232">
        <v>0</v>
      </c>
      <c r="W25" s="185">
        <v>0</v>
      </c>
      <c r="X25" s="234">
        <v>0</v>
      </c>
      <c r="Y25" s="232">
        <v>0</v>
      </c>
      <c r="Z25" s="185">
        <v>0</v>
      </c>
      <c r="AA25" s="234">
        <v>0</v>
      </c>
      <c r="AB25" s="232">
        <v>0</v>
      </c>
      <c r="AC25" s="185">
        <v>0</v>
      </c>
      <c r="AD25" s="234">
        <v>0</v>
      </c>
      <c r="AE25" s="232">
        <v>0</v>
      </c>
      <c r="AF25" s="185">
        <v>0</v>
      </c>
      <c r="AG25" s="234">
        <v>0</v>
      </c>
      <c r="AH25" s="232">
        <v>0</v>
      </c>
      <c r="AI25" s="185">
        <v>0</v>
      </c>
      <c r="AJ25" s="234">
        <v>0</v>
      </c>
      <c r="AK25" s="232">
        <v>0</v>
      </c>
      <c r="AL25" s="185">
        <v>0</v>
      </c>
      <c r="AM25" s="234">
        <v>0</v>
      </c>
      <c r="AN25" s="232">
        <v>0</v>
      </c>
      <c r="AO25" s="185">
        <v>0</v>
      </c>
      <c r="AP25" s="234">
        <v>0</v>
      </c>
      <c r="AQ25" s="232">
        <v>0</v>
      </c>
      <c r="AR25" s="185">
        <v>0</v>
      </c>
      <c r="AS25" s="234">
        <v>0</v>
      </c>
      <c r="AT25" s="232">
        <v>0</v>
      </c>
      <c r="AU25" s="185">
        <v>0</v>
      </c>
      <c r="AV25" s="234">
        <v>0</v>
      </c>
      <c r="AW25" s="232">
        <v>0</v>
      </c>
      <c r="AX25" s="185">
        <v>0</v>
      </c>
      <c r="AY25" s="234">
        <v>0</v>
      </c>
      <c r="AZ25" s="232">
        <v>0</v>
      </c>
      <c r="BA25" s="185">
        <v>0</v>
      </c>
      <c r="BB25" s="234">
        <v>0</v>
      </c>
      <c r="BC25" s="232">
        <v>0</v>
      </c>
      <c r="BD25" s="185">
        <v>0</v>
      </c>
      <c r="BE25" s="234">
        <v>0</v>
      </c>
      <c r="BF25" s="232">
        <v>0</v>
      </c>
      <c r="BG25" s="185">
        <v>0</v>
      </c>
      <c r="BH25" s="234">
        <v>0</v>
      </c>
      <c r="BI25" s="232">
        <v>0</v>
      </c>
      <c r="BJ25" s="185">
        <v>0</v>
      </c>
    </row>
    <row r="26" spans="1:62" ht="14.1" customHeight="1" x14ac:dyDescent="0.2">
      <c r="A26" s="261" t="s">
        <v>295</v>
      </c>
      <c r="B26" s="253" t="s">
        <v>508</v>
      </c>
      <c r="C26" s="246">
        <v>7592249</v>
      </c>
      <c r="D26" s="247">
        <v>7541111</v>
      </c>
      <c r="E26" s="211">
        <v>99.326444641107003</v>
      </c>
      <c r="F26" s="246">
        <v>6967451</v>
      </c>
      <c r="G26" s="247">
        <v>6865366</v>
      </c>
      <c r="H26" s="211">
        <v>98.53483002607409</v>
      </c>
      <c r="I26" s="246">
        <v>5911884</v>
      </c>
      <c r="J26" s="247">
        <v>5909335</v>
      </c>
      <c r="K26" s="211">
        <v>99.956883457117897</v>
      </c>
      <c r="L26" s="246">
        <v>5341000</v>
      </c>
      <c r="M26" s="247">
        <v>5269970</v>
      </c>
      <c r="N26" s="211">
        <v>98.670099232353493</v>
      </c>
      <c r="O26" s="246">
        <v>5069470</v>
      </c>
      <c r="P26" s="247">
        <v>3869906</v>
      </c>
      <c r="Q26" s="211">
        <v>76.337486956230137</v>
      </c>
      <c r="R26" s="246">
        <v>2345553</v>
      </c>
      <c r="S26" s="247">
        <v>2263396</v>
      </c>
      <c r="T26" s="211">
        <v>96.497329201258722</v>
      </c>
      <c r="U26" s="246">
        <v>3979731.17</v>
      </c>
      <c r="V26" s="247">
        <v>2501492.2149999999</v>
      </c>
      <c r="W26" s="211">
        <v>62.85580880077385</v>
      </c>
      <c r="X26" s="246">
        <v>9087437</v>
      </c>
      <c r="Y26" s="247">
        <v>6621357</v>
      </c>
      <c r="Z26" s="211">
        <v>72.862755472197492</v>
      </c>
      <c r="AA26" s="246">
        <v>2971278</v>
      </c>
      <c r="AB26" s="247">
        <v>2639555</v>
      </c>
      <c r="AC26" s="211">
        <v>88.835679461834275</v>
      </c>
      <c r="AD26" s="246">
        <v>14326576</v>
      </c>
      <c r="AE26" s="247">
        <v>1886871</v>
      </c>
      <c r="AF26" s="211">
        <v>13.170425368908804</v>
      </c>
      <c r="AG26" s="246">
        <v>52472649</v>
      </c>
      <c r="AH26" s="247">
        <v>22348654</v>
      </c>
      <c r="AI26" s="211">
        <v>42.591053483882625</v>
      </c>
      <c r="AJ26" s="246">
        <v>70608216.24000001</v>
      </c>
      <c r="AK26" s="247">
        <v>32657084.838</v>
      </c>
      <c r="AL26" s="211">
        <v>46.251111523618334</v>
      </c>
      <c r="AM26" s="246">
        <v>94846969</v>
      </c>
      <c r="AN26" s="247">
        <v>62365408</v>
      </c>
      <c r="AO26" s="211">
        <v>65.753717443516834</v>
      </c>
      <c r="AP26" s="246">
        <v>94846969</v>
      </c>
      <c r="AQ26" s="247">
        <v>62365408</v>
      </c>
      <c r="AR26" s="211">
        <v>65.753717443516834</v>
      </c>
      <c r="AS26" s="246">
        <v>117402375</v>
      </c>
      <c r="AT26" s="247">
        <v>78706959</v>
      </c>
      <c r="AU26" s="211">
        <v>67.040346500656398</v>
      </c>
      <c r="AV26" s="246">
        <v>80873851</v>
      </c>
      <c r="AW26" s="247">
        <v>66736634</v>
      </c>
      <c r="AX26" s="211">
        <v>82.519421512399603</v>
      </c>
      <c r="AY26" s="246">
        <v>96915996.072999999</v>
      </c>
      <c r="AZ26" s="247">
        <v>87073115.952000007</v>
      </c>
      <c r="BA26" s="211">
        <v>89.843905526610854</v>
      </c>
      <c r="BB26" s="246">
        <v>25200706</v>
      </c>
      <c r="BC26" s="247">
        <v>8881460.3049999997</v>
      </c>
      <c r="BD26" s="211">
        <v>35.242902738518517</v>
      </c>
      <c r="BE26" s="246">
        <v>58490244.480999999</v>
      </c>
      <c r="BF26" s="247">
        <v>24807840.409000002</v>
      </c>
      <c r="BG26" s="211">
        <v>42.41363774271553</v>
      </c>
      <c r="BH26" s="246">
        <v>76997919.962999985</v>
      </c>
      <c r="BI26" s="247">
        <v>54350514.382000007</v>
      </c>
      <c r="BJ26" s="211">
        <v>70.586990412360748</v>
      </c>
    </row>
    <row r="27" spans="1:62" ht="14.1" customHeight="1" x14ac:dyDescent="0.2">
      <c r="A27" s="262" t="s">
        <v>297</v>
      </c>
      <c r="B27" s="254" t="s">
        <v>248</v>
      </c>
      <c r="C27" s="244">
        <v>7358223</v>
      </c>
      <c r="D27" s="245">
        <v>7310295</v>
      </c>
      <c r="E27" s="206">
        <v>99.348647085036703</v>
      </c>
      <c r="F27" s="244">
        <v>6750000</v>
      </c>
      <c r="G27" s="245">
        <v>6744620</v>
      </c>
      <c r="H27" s="206">
        <v>99.9202962962963</v>
      </c>
      <c r="I27" s="244">
        <v>5664000</v>
      </c>
      <c r="J27" s="245">
        <v>5663346</v>
      </c>
      <c r="K27" s="206">
        <v>99.988453389830511</v>
      </c>
      <c r="L27" s="244">
        <v>5105000</v>
      </c>
      <c r="M27" s="245">
        <v>5105000</v>
      </c>
      <c r="N27" s="206">
        <v>100</v>
      </c>
      <c r="O27" s="244">
        <v>4840000</v>
      </c>
      <c r="P27" s="245">
        <v>3719635</v>
      </c>
      <c r="Q27" s="206">
        <v>76.851962809917353</v>
      </c>
      <c r="R27" s="244">
        <v>2135600</v>
      </c>
      <c r="S27" s="245">
        <v>2110526</v>
      </c>
      <c r="T27" s="206">
        <v>98.825903727289756</v>
      </c>
      <c r="U27" s="244">
        <v>3775496.02</v>
      </c>
      <c r="V27" s="245">
        <v>2372720.0779999997</v>
      </c>
      <c r="W27" s="206">
        <v>62.845254383290275</v>
      </c>
      <c r="X27" s="244">
        <v>8711969</v>
      </c>
      <c r="Y27" s="245">
        <v>6372728</v>
      </c>
      <c r="Z27" s="206">
        <v>73.149112445188919</v>
      </c>
      <c r="AA27" s="244">
        <v>2767899</v>
      </c>
      <c r="AB27" s="245">
        <v>2474548</v>
      </c>
      <c r="AC27" s="206">
        <v>89.401672532126355</v>
      </c>
      <c r="AD27" s="244">
        <v>12833511</v>
      </c>
      <c r="AE27" s="245">
        <v>912285</v>
      </c>
      <c r="AF27" s="206">
        <v>7.1086158729283051</v>
      </c>
      <c r="AG27" s="244">
        <v>51220277</v>
      </c>
      <c r="AH27" s="245">
        <v>21181035</v>
      </c>
      <c r="AI27" s="206">
        <v>41.35283180916808</v>
      </c>
      <c r="AJ27" s="244">
        <v>58629960.384000003</v>
      </c>
      <c r="AK27" s="245">
        <v>20975270.026000001</v>
      </c>
      <c r="AL27" s="206">
        <v>35.775685142240192</v>
      </c>
      <c r="AM27" s="244">
        <v>81980000</v>
      </c>
      <c r="AN27" s="245">
        <v>49601210</v>
      </c>
      <c r="AO27" s="206">
        <v>60.504037570139054</v>
      </c>
      <c r="AP27" s="244">
        <v>81980000</v>
      </c>
      <c r="AQ27" s="245">
        <v>49601210</v>
      </c>
      <c r="AR27" s="206">
        <v>60.504037570139054</v>
      </c>
      <c r="AS27" s="244">
        <v>75871414</v>
      </c>
      <c r="AT27" s="245">
        <v>37201414</v>
      </c>
      <c r="AU27" s="206">
        <v>49.03218753772007</v>
      </c>
      <c r="AV27" s="244">
        <v>80571721</v>
      </c>
      <c r="AW27" s="245">
        <v>66523931</v>
      </c>
      <c r="AX27" s="206">
        <v>82.564862925045375</v>
      </c>
      <c r="AY27" s="244">
        <v>96634171.072999999</v>
      </c>
      <c r="AZ27" s="245">
        <v>86965876.832000002</v>
      </c>
      <c r="BA27" s="206">
        <v>89.994952992667251</v>
      </c>
      <c r="BB27" s="244">
        <v>24933750</v>
      </c>
      <c r="BC27" s="245">
        <v>8803990.3049999997</v>
      </c>
      <c r="BD27" s="206">
        <v>35.309531478417803</v>
      </c>
      <c r="BE27" s="244">
        <v>58222189.480999999</v>
      </c>
      <c r="BF27" s="245">
        <v>24750840.409000002</v>
      </c>
      <c r="BG27" s="206">
        <v>42.511009341339005</v>
      </c>
      <c r="BH27" s="244">
        <v>75616166.120999992</v>
      </c>
      <c r="BI27" s="245">
        <v>53053716.584000006</v>
      </c>
      <c r="BJ27" s="206">
        <v>70.161870543798983</v>
      </c>
    </row>
    <row r="28" spans="1:62" ht="14.1" customHeight="1" x14ac:dyDescent="0.2">
      <c r="A28" s="259" t="s">
        <v>396</v>
      </c>
      <c r="B28" s="179" t="s">
        <v>545</v>
      </c>
      <c r="C28" s="234">
        <v>7358223</v>
      </c>
      <c r="D28" s="232">
        <v>7310295</v>
      </c>
      <c r="E28" s="185">
        <v>99.348647085036703</v>
      </c>
      <c r="F28" s="234">
        <v>0</v>
      </c>
      <c r="G28" s="232">
        <v>0</v>
      </c>
      <c r="H28" s="185">
        <v>0</v>
      </c>
      <c r="I28" s="234">
        <v>0</v>
      </c>
      <c r="J28" s="232">
        <v>0</v>
      </c>
      <c r="K28" s="185">
        <v>0</v>
      </c>
      <c r="L28" s="234">
        <v>0</v>
      </c>
      <c r="M28" s="232">
        <v>0</v>
      </c>
      <c r="N28" s="185">
        <v>0</v>
      </c>
      <c r="O28" s="234">
        <v>0</v>
      </c>
      <c r="P28" s="232">
        <v>0</v>
      </c>
      <c r="Q28" s="185">
        <v>0</v>
      </c>
      <c r="R28" s="234">
        <v>0</v>
      </c>
      <c r="S28" s="232">
        <v>0</v>
      </c>
      <c r="T28" s="185">
        <v>0</v>
      </c>
      <c r="U28" s="234">
        <v>0</v>
      </c>
      <c r="V28" s="232">
        <v>0</v>
      </c>
      <c r="W28" s="185">
        <v>0</v>
      </c>
      <c r="X28" s="234">
        <v>0</v>
      </c>
      <c r="Y28" s="232">
        <v>0</v>
      </c>
      <c r="Z28" s="185">
        <v>0</v>
      </c>
      <c r="AA28" s="234">
        <v>0</v>
      </c>
      <c r="AB28" s="232">
        <v>0</v>
      </c>
      <c r="AC28" s="185">
        <v>0</v>
      </c>
      <c r="AD28" s="234">
        <v>0</v>
      </c>
      <c r="AE28" s="232">
        <v>0</v>
      </c>
      <c r="AF28" s="185">
        <v>0</v>
      </c>
      <c r="AG28" s="234">
        <v>0</v>
      </c>
      <c r="AH28" s="232">
        <v>0</v>
      </c>
      <c r="AI28" s="185">
        <v>0</v>
      </c>
      <c r="AJ28" s="234">
        <v>0</v>
      </c>
      <c r="AK28" s="232">
        <v>0</v>
      </c>
      <c r="AL28" s="185">
        <v>0</v>
      </c>
      <c r="AM28" s="234">
        <v>0</v>
      </c>
      <c r="AN28" s="232">
        <v>0</v>
      </c>
      <c r="AO28" s="185">
        <v>0</v>
      </c>
      <c r="AP28" s="234">
        <v>0</v>
      </c>
      <c r="AQ28" s="232">
        <v>0</v>
      </c>
      <c r="AR28" s="185">
        <v>0</v>
      </c>
      <c r="AS28" s="234">
        <v>0</v>
      </c>
      <c r="AT28" s="232">
        <v>0</v>
      </c>
      <c r="AU28" s="185">
        <v>0</v>
      </c>
      <c r="AV28" s="234">
        <v>0</v>
      </c>
      <c r="AW28" s="232">
        <v>0</v>
      </c>
      <c r="AX28" s="185">
        <v>0</v>
      </c>
      <c r="AY28" s="234">
        <v>0</v>
      </c>
      <c r="AZ28" s="232">
        <v>0</v>
      </c>
      <c r="BA28" s="185">
        <v>0</v>
      </c>
      <c r="BB28" s="234">
        <v>0</v>
      </c>
      <c r="BC28" s="232">
        <v>0</v>
      </c>
      <c r="BD28" s="185">
        <v>0</v>
      </c>
      <c r="BE28" s="234">
        <v>0</v>
      </c>
      <c r="BF28" s="232">
        <v>0</v>
      </c>
      <c r="BG28" s="185">
        <v>0</v>
      </c>
      <c r="BH28" s="234">
        <v>0</v>
      </c>
      <c r="BI28" s="232">
        <v>0</v>
      </c>
      <c r="BJ28" s="185">
        <v>0</v>
      </c>
    </row>
    <row r="29" spans="1:62" ht="14.1" customHeight="1" x14ac:dyDescent="0.2">
      <c r="A29" s="259" t="s">
        <v>7</v>
      </c>
      <c r="B29" s="95" t="s">
        <v>549</v>
      </c>
      <c r="C29" s="234">
        <v>0</v>
      </c>
      <c r="D29" s="232">
        <v>0</v>
      </c>
      <c r="E29" s="185">
        <v>0</v>
      </c>
      <c r="F29" s="234">
        <v>6750000</v>
      </c>
      <c r="G29" s="232">
        <v>6744620</v>
      </c>
      <c r="H29" s="185">
        <v>99.9202962962963</v>
      </c>
      <c r="I29" s="234">
        <v>5664000</v>
      </c>
      <c r="J29" s="232">
        <v>5663346</v>
      </c>
      <c r="K29" s="185">
        <v>99.988453389830511</v>
      </c>
      <c r="L29" s="234">
        <v>4500000</v>
      </c>
      <c r="M29" s="232">
        <v>4500000</v>
      </c>
      <c r="N29" s="185">
        <v>100</v>
      </c>
      <c r="O29" s="234">
        <v>0</v>
      </c>
      <c r="P29" s="232">
        <v>0</v>
      </c>
      <c r="Q29" s="185">
        <v>0</v>
      </c>
      <c r="R29" s="234">
        <v>0</v>
      </c>
      <c r="S29" s="232">
        <v>0</v>
      </c>
      <c r="T29" s="185">
        <v>0</v>
      </c>
      <c r="U29" s="234">
        <v>0</v>
      </c>
      <c r="V29" s="232">
        <v>0</v>
      </c>
      <c r="W29" s="185">
        <v>0</v>
      </c>
      <c r="X29" s="234">
        <v>0</v>
      </c>
      <c r="Y29" s="232">
        <v>0</v>
      </c>
      <c r="Z29" s="185">
        <v>0</v>
      </c>
      <c r="AA29" s="234">
        <v>0</v>
      </c>
      <c r="AB29" s="232">
        <v>0</v>
      </c>
      <c r="AC29" s="185">
        <v>0</v>
      </c>
      <c r="AD29" s="234">
        <v>0</v>
      </c>
      <c r="AE29" s="232">
        <v>0</v>
      </c>
      <c r="AF29" s="185">
        <v>0</v>
      </c>
      <c r="AG29" s="234">
        <v>0</v>
      </c>
      <c r="AH29" s="232">
        <v>0</v>
      </c>
      <c r="AI29" s="185">
        <v>0</v>
      </c>
      <c r="AJ29" s="234">
        <v>0</v>
      </c>
      <c r="AK29" s="232">
        <v>0</v>
      </c>
      <c r="AL29" s="185">
        <v>0</v>
      </c>
      <c r="AM29" s="234">
        <v>0</v>
      </c>
      <c r="AN29" s="232">
        <v>0</v>
      </c>
      <c r="AO29" s="185">
        <v>0</v>
      </c>
      <c r="AP29" s="234">
        <v>0</v>
      </c>
      <c r="AQ29" s="232">
        <v>0</v>
      </c>
      <c r="AR29" s="185">
        <v>0</v>
      </c>
      <c r="AS29" s="234">
        <v>0</v>
      </c>
      <c r="AT29" s="232">
        <v>0</v>
      </c>
      <c r="AU29" s="185">
        <v>0</v>
      </c>
      <c r="AV29" s="234">
        <v>0</v>
      </c>
      <c r="AW29" s="232">
        <v>0</v>
      </c>
      <c r="AX29" s="185">
        <v>0</v>
      </c>
      <c r="AY29" s="234">
        <v>0</v>
      </c>
      <c r="AZ29" s="232">
        <v>0</v>
      </c>
      <c r="BA29" s="185">
        <v>0</v>
      </c>
      <c r="BB29" s="234">
        <v>0</v>
      </c>
      <c r="BC29" s="232">
        <v>0</v>
      </c>
      <c r="BD29" s="185">
        <v>0</v>
      </c>
      <c r="BE29" s="234">
        <v>0</v>
      </c>
      <c r="BF29" s="232">
        <v>0</v>
      </c>
      <c r="BG29" s="185">
        <v>0</v>
      </c>
      <c r="BH29" s="234">
        <v>0</v>
      </c>
      <c r="BI29" s="232">
        <v>0</v>
      </c>
      <c r="BJ29" s="185">
        <v>0</v>
      </c>
    </row>
    <row r="30" spans="1:62" ht="14.1" customHeight="1" x14ac:dyDescent="0.2">
      <c r="A30" s="259" t="s">
        <v>299</v>
      </c>
      <c r="B30" s="159" t="s">
        <v>581</v>
      </c>
      <c r="C30" s="233">
        <v>0</v>
      </c>
      <c r="D30" s="231">
        <v>0</v>
      </c>
      <c r="E30" s="185">
        <v>0</v>
      </c>
      <c r="F30" s="233">
        <v>0</v>
      </c>
      <c r="G30" s="231">
        <v>0</v>
      </c>
      <c r="H30" s="185">
        <v>0</v>
      </c>
      <c r="I30" s="233">
        <v>0</v>
      </c>
      <c r="J30" s="231">
        <v>0</v>
      </c>
      <c r="K30" s="185">
        <v>0</v>
      </c>
      <c r="L30" s="233">
        <v>605000</v>
      </c>
      <c r="M30" s="231">
        <v>605000</v>
      </c>
      <c r="N30" s="185">
        <v>100</v>
      </c>
      <c r="O30" s="233">
        <v>4840000</v>
      </c>
      <c r="P30" s="231">
        <v>3719635</v>
      </c>
      <c r="Q30" s="185">
        <v>76.851962809917353</v>
      </c>
      <c r="R30" s="233">
        <v>0</v>
      </c>
      <c r="S30" s="231">
        <v>0</v>
      </c>
      <c r="T30" s="185">
        <v>0</v>
      </c>
      <c r="U30" s="233">
        <v>0</v>
      </c>
      <c r="V30" s="231">
        <v>0</v>
      </c>
      <c r="W30" s="185">
        <v>0</v>
      </c>
      <c r="X30" s="233">
        <v>0</v>
      </c>
      <c r="Y30" s="231">
        <v>0</v>
      </c>
      <c r="Z30" s="185">
        <v>0</v>
      </c>
      <c r="AA30" s="233">
        <v>0</v>
      </c>
      <c r="AB30" s="231">
        <v>0</v>
      </c>
      <c r="AC30" s="185">
        <v>0</v>
      </c>
      <c r="AD30" s="233">
        <v>0</v>
      </c>
      <c r="AE30" s="231">
        <v>0</v>
      </c>
      <c r="AF30" s="185">
        <v>0</v>
      </c>
      <c r="AG30" s="233">
        <v>0</v>
      </c>
      <c r="AH30" s="231">
        <v>0</v>
      </c>
      <c r="AI30" s="185">
        <v>0</v>
      </c>
      <c r="AJ30" s="233">
        <v>0</v>
      </c>
      <c r="AK30" s="231">
        <v>0</v>
      </c>
      <c r="AL30" s="185">
        <v>0</v>
      </c>
      <c r="AM30" s="233">
        <v>0</v>
      </c>
      <c r="AN30" s="231">
        <v>0</v>
      </c>
      <c r="AO30" s="185">
        <v>0</v>
      </c>
      <c r="AP30" s="233">
        <v>0</v>
      </c>
      <c r="AQ30" s="231">
        <v>0</v>
      </c>
      <c r="AR30" s="185">
        <v>0</v>
      </c>
      <c r="AS30" s="233">
        <v>0</v>
      </c>
      <c r="AT30" s="231">
        <v>0</v>
      </c>
      <c r="AU30" s="185">
        <v>0</v>
      </c>
      <c r="AV30" s="233">
        <v>0</v>
      </c>
      <c r="AW30" s="231">
        <v>0</v>
      </c>
      <c r="AX30" s="185">
        <v>0</v>
      </c>
      <c r="AY30" s="233">
        <v>0</v>
      </c>
      <c r="AZ30" s="231">
        <v>0</v>
      </c>
      <c r="BA30" s="185">
        <v>0</v>
      </c>
      <c r="BB30" s="233">
        <v>0</v>
      </c>
      <c r="BC30" s="231">
        <v>0</v>
      </c>
      <c r="BD30" s="185">
        <v>0</v>
      </c>
      <c r="BE30" s="233">
        <v>0</v>
      </c>
      <c r="BF30" s="231">
        <v>0</v>
      </c>
      <c r="BG30" s="185">
        <v>0</v>
      </c>
      <c r="BH30" s="233">
        <v>0</v>
      </c>
      <c r="BI30" s="231">
        <v>0</v>
      </c>
      <c r="BJ30" s="185">
        <v>0</v>
      </c>
    </row>
    <row r="31" spans="1:62" ht="27.75" customHeight="1" x14ac:dyDescent="0.2">
      <c r="A31" s="259" t="s">
        <v>10</v>
      </c>
      <c r="B31" s="179" t="s">
        <v>547</v>
      </c>
      <c r="C31" s="234">
        <v>0</v>
      </c>
      <c r="D31" s="232">
        <v>0</v>
      </c>
      <c r="E31" s="185">
        <v>0</v>
      </c>
      <c r="F31" s="234">
        <v>0</v>
      </c>
      <c r="G31" s="232">
        <v>0</v>
      </c>
      <c r="H31" s="185">
        <v>0</v>
      </c>
      <c r="I31" s="234">
        <v>0</v>
      </c>
      <c r="J31" s="232">
        <v>0</v>
      </c>
      <c r="K31" s="185">
        <v>0</v>
      </c>
      <c r="L31" s="234">
        <v>0</v>
      </c>
      <c r="M31" s="232">
        <v>0</v>
      </c>
      <c r="N31" s="185">
        <v>0</v>
      </c>
      <c r="O31" s="234">
        <v>0</v>
      </c>
      <c r="P31" s="232">
        <v>0</v>
      </c>
      <c r="Q31" s="185">
        <v>0</v>
      </c>
      <c r="R31" s="234">
        <v>2135600</v>
      </c>
      <c r="S31" s="232">
        <v>2110526</v>
      </c>
      <c r="T31" s="185">
        <v>98.825903727289756</v>
      </c>
      <c r="U31" s="234">
        <v>3775496.02</v>
      </c>
      <c r="V31" s="232">
        <v>2372720.0779999997</v>
      </c>
      <c r="W31" s="185">
        <v>62.845254383290275</v>
      </c>
      <c r="X31" s="234">
        <v>8711969</v>
      </c>
      <c r="Y31" s="232">
        <v>6372728</v>
      </c>
      <c r="Z31" s="185">
        <v>73.149112445188919</v>
      </c>
      <c r="AA31" s="234">
        <v>2767899</v>
      </c>
      <c r="AB31" s="232">
        <v>2474548</v>
      </c>
      <c r="AC31" s="185">
        <v>89.401672532126355</v>
      </c>
      <c r="AD31" s="234">
        <v>12833511</v>
      </c>
      <c r="AE31" s="232">
        <v>912285</v>
      </c>
      <c r="AF31" s="185">
        <v>7.1086158729283051</v>
      </c>
      <c r="AG31" s="234">
        <v>977054</v>
      </c>
      <c r="AH31" s="232">
        <v>977054</v>
      </c>
      <c r="AI31" s="185">
        <v>100</v>
      </c>
      <c r="AJ31" s="234">
        <v>0</v>
      </c>
      <c r="AK31" s="232">
        <v>0</v>
      </c>
      <c r="AL31" s="185">
        <v>0</v>
      </c>
      <c r="AM31" s="234">
        <v>0</v>
      </c>
      <c r="AN31" s="232">
        <v>0</v>
      </c>
      <c r="AO31" s="185">
        <v>0</v>
      </c>
      <c r="AP31" s="234">
        <v>0</v>
      </c>
      <c r="AQ31" s="232">
        <v>0</v>
      </c>
      <c r="AR31" s="185">
        <v>0</v>
      </c>
      <c r="AS31" s="234">
        <v>0</v>
      </c>
      <c r="AT31" s="232">
        <v>0</v>
      </c>
      <c r="AU31" s="185">
        <v>0</v>
      </c>
      <c r="AV31" s="234">
        <v>0</v>
      </c>
      <c r="AW31" s="232">
        <v>0</v>
      </c>
      <c r="AX31" s="185">
        <v>0</v>
      </c>
      <c r="AY31" s="234">
        <v>0</v>
      </c>
      <c r="AZ31" s="232">
        <v>0</v>
      </c>
      <c r="BA31" s="185">
        <v>0</v>
      </c>
      <c r="BB31" s="234">
        <v>0</v>
      </c>
      <c r="BC31" s="232">
        <v>0</v>
      </c>
      <c r="BD31" s="185">
        <v>0</v>
      </c>
      <c r="BE31" s="234">
        <v>0</v>
      </c>
      <c r="BF31" s="232">
        <v>0</v>
      </c>
      <c r="BG31" s="185">
        <v>0</v>
      </c>
      <c r="BH31" s="234">
        <v>0</v>
      </c>
      <c r="BI31" s="232">
        <v>0</v>
      </c>
      <c r="BJ31" s="185">
        <v>0</v>
      </c>
    </row>
    <row r="32" spans="1:62" ht="14.1" customHeight="1" x14ac:dyDescent="0.2">
      <c r="A32" s="259"/>
      <c r="B32" s="179" t="s">
        <v>546</v>
      </c>
      <c r="C32" s="234">
        <v>0</v>
      </c>
      <c r="D32" s="232">
        <v>0</v>
      </c>
      <c r="E32" s="185">
        <v>0</v>
      </c>
      <c r="F32" s="234">
        <v>0</v>
      </c>
      <c r="G32" s="232">
        <v>0</v>
      </c>
      <c r="H32" s="185">
        <v>0</v>
      </c>
      <c r="I32" s="234">
        <v>0</v>
      </c>
      <c r="J32" s="232">
        <v>0</v>
      </c>
      <c r="K32" s="185">
        <v>0</v>
      </c>
      <c r="L32" s="234">
        <v>0</v>
      </c>
      <c r="M32" s="232">
        <v>0</v>
      </c>
      <c r="N32" s="185">
        <v>0</v>
      </c>
      <c r="O32" s="234">
        <v>0</v>
      </c>
      <c r="P32" s="232">
        <v>0</v>
      </c>
      <c r="Q32" s="185">
        <v>0</v>
      </c>
      <c r="R32" s="234">
        <v>0</v>
      </c>
      <c r="S32" s="232">
        <v>0</v>
      </c>
      <c r="T32" s="185">
        <v>0</v>
      </c>
      <c r="U32" s="234">
        <v>0</v>
      </c>
      <c r="V32" s="232">
        <v>0</v>
      </c>
      <c r="W32" s="185">
        <v>0</v>
      </c>
      <c r="X32" s="234">
        <v>0</v>
      </c>
      <c r="Y32" s="232">
        <v>0</v>
      </c>
      <c r="Z32" s="185">
        <v>0</v>
      </c>
      <c r="AA32" s="234">
        <v>0</v>
      </c>
      <c r="AB32" s="232">
        <v>0</v>
      </c>
      <c r="AC32" s="185">
        <v>0</v>
      </c>
      <c r="AD32" s="234">
        <v>0</v>
      </c>
      <c r="AE32" s="232">
        <v>0</v>
      </c>
      <c r="AF32" s="185">
        <v>0</v>
      </c>
      <c r="AG32" s="234">
        <v>50243223</v>
      </c>
      <c r="AH32" s="232">
        <v>20203981</v>
      </c>
      <c r="AI32" s="185">
        <v>40.212350628859937</v>
      </c>
      <c r="AJ32" s="234">
        <v>58629960.384000003</v>
      </c>
      <c r="AK32" s="232">
        <v>20975270.026000001</v>
      </c>
      <c r="AL32" s="185">
        <v>35.775685142240192</v>
      </c>
      <c r="AM32" s="234">
        <v>81980000</v>
      </c>
      <c r="AN32" s="232">
        <v>49601210</v>
      </c>
      <c r="AO32" s="185">
        <v>60.504037570139054</v>
      </c>
      <c r="AP32" s="234">
        <v>81980000</v>
      </c>
      <c r="AQ32" s="232">
        <v>49601210</v>
      </c>
      <c r="AR32" s="185">
        <v>60.504037570139054</v>
      </c>
      <c r="AS32" s="234">
        <v>75871414</v>
      </c>
      <c r="AT32" s="232">
        <v>37201414</v>
      </c>
      <c r="AU32" s="185">
        <v>49.03218753772007</v>
      </c>
      <c r="AV32" s="234">
        <v>2361388</v>
      </c>
      <c r="AW32" s="232">
        <v>2295620</v>
      </c>
      <c r="AX32" s="185">
        <v>97.214858379901997</v>
      </c>
      <c r="AY32" s="234">
        <v>0</v>
      </c>
      <c r="AZ32" s="232">
        <v>0</v>
      </c>
      <c r="BA32" s="185">
        <v>0</v>
      </c>
      <c r="BB32" s="234">
        <v>0</v>
      </c>
      <c r="BC32" s="232">
        <v>0</v>
      </c>
      <c r="BD32" s="185">
        <v>0</v>
      </c>
      <c r="BE32" s="234">
        <v>0</v>
      </c>
      <c r="BF32" s="232">
        <v>0</v>
      </c>
      <c r="BG32" s="185">
        <v>0</v>
      </c>
      <c r="BH32" s="234">
        <v>0</v>
      </c>
      <c r="BI32" s="232">
        <v>0</v>
      </c>
      <c r="BJ32" s="185">
        <v>0</v>
      </c>
    </row>
    <row r="33" spans="1:62" ht="14.1" customHeight="1" x14ac:dyDescent="0.2">
      <c r="A33" s="259"/>
      <c r="B33" s="179" t="s">
        <v>515</v>
      </c>
      <c r="C33" s="234">
        <v>0</v>
      </c>
      <c r="D33" s="232">
        <v>0</v>
      </c>
      <c r="E33" s="185">
        <v>0</v>
      </c>
      <c r="F33" s="234">
        <v>0</v>
      </c>
      <c r="G33" s="232">
        <v>0</v>
      </c>
      <c r="H33" s="185">
        <v>0</v>
      </c>
      <c r="I33" s="234">
        <v>0</v>
      </c>
      <c r="J33" s="232">
        <v>0</v>
      </c>
      <c r="K33" s="185">
        <v>0</v>
      </c>
      <c r="L33" s="234">
        <v>0</v>
      </c>
      <c r="M33" s="232">
        <v>0</v>
      </c>
      <c r="N33" s="185">
        <v>0</v>
      </c>
      <c r="O33" s="234">
        <v>0</v>
      </c>
      <c r="P33" s="232">
        <v>0</v>
      </c>
      <c r="Q33" s="185">
        <v>0</v>
      </c>
      <c r="R33" s="234">
        <v>0</v>
      </c>
      <c r="S33" s="232">
        <v>0</v>
      </c>
      <c r="T33" s="185">
        <v>0</v>
      </c>
      <c r="U33" s="234">
        <v>0</v>
      </c>
      <c r="V33" s="232">
        <v>0</v>
      </c>
      <c r="W33" s="185">
        <v>0</v>
      </c>
      <c r="X33" s="234">
        <v>0</v>
      </c>
      <c r="Y33" s="232">
        <v>0</v>
      </c>
      <c r="Z33" s="185">
        <v>0</v>
      </c>
      <c r="AA33" s="234">
        <v>0</v>
      </c>
      <c r="AB33" s="232">
        <v>0</v>
      </c>
      <c r="AC33" s="185">
        <v>0</v>
      </c>
      <c r="AD33" s="234">
        <v>0</v>
      </c>
      <c r="AE33" s="232">
        <v>0</v>
      </c>
      <c r="AF33" s="185">
        <v>0</v>
      </c>
      <c r="AG33" s="234">
        <v>0</v>
      </c>
      <c r="AH33" s="232">
        <v>0</v>
      </c>
      <c r="AI33" s="185">
        <v>0</v>
      </c>
      <c r="AJ33" s="234">
        <v>0</v>
      </c>
      <c r="AK33" s="232">
        <v>0</v>
      </c>
      <c r="AL33" s="185">
        <v>0</v>
      </c>
      <c r="AM33" s="234">
        <v>0</v>
      </c>
      <c r="AN33" s="232">
        <v>0</v>
      </c>
      <c r="AO33" s="185">
        <v>0</v>
      </c>
      <c r="AP33" s="234">
        <v>0</v>
      </c>
      <c r="AQ33" s="232">
        <v>0</v>
      </c>
      <c r="AR33" s="185">
        <v>0</v>
      </c>
      <c r="AS33" s="234">
        <v>0</v>
      </c>
      <c r="AT33" s="232">
        <v>0</v>
      </c>
      <c r="AU33" s="185">
        <v>0</v>
      </c>
      <c r="AV33" s="234">
        <v>0</v>
      </c>
      <c r="AW33" s="232">
        <v>0</v>
      </c>
      <c r="AX33" s="185">
        <v>0</v>
      </c>
      <c r="AY33" s="234">
        <v>0</v>
      </c>
      <c r="AZ33" s="232">
        <v>0</v>
      </c>
      <c r="BA33" s="185">
        <v>0</v>
      </c>
      <c r="BB33" s="234">
        <v>0</v>
      </c>
      <c r="BC33" s="232">
        <v>0</v>
      </c>
      <c r="BD33" s="185">
        <v>0</v>
      </c>
      <c r="BE33" s="234">
        <v>0</v>
      </c>
      <c r="BF33" s="232">
        <v>0</v>
      </c>
      <c r="BG33" s="185">
        <v>0</v>
      </c>
      <c r="BH33" s="234">
        <v>53284535.555</v>
      </c>
      <c r="BI33" s="232">
        <v>30778846.862500001</v>
      </c>
      <c r="BJ33" s="185">
        <v>57.763188778722196</v>
      </c>
    </row>
    <row r="34" spans="1:62" ht="14.1" customHeight="1" x14ac:dyDescent="0.2">
      <c r="A34" s="259"/>
      <c r="B34" s="179" t="s">
        <v>474</v>
      </c>
      <c r="C34" s="234">
        <v>0</v>
      </c>
      <c r="D34" s="232">
        <v>0</v>
      </c>
      <c r="E34" s="185">
        <v>0</v>
      </c>
      <c r="F34" s="234">
        <v>0</v>
      </c>
      <c r="G34" s="232">
        <v>0</v>
      </c>
      <c r="H34" s="185">
        <v>0</v>
      </c>
      <c r="I34" s="234">
        <v>0</v>
      </c>
      <c r="J34" s="232">
        <v>0</v>
      </c>
      <c r="K34" s="185">
        <v>0</v>
      </c>
      <c r="L34" s="234">
        <v>0</v>
      </c>
      <c r="M34" s="232">
        <v>0</v>
      </c>
      <c r="N34" s="185">
        <v>0</v>
      </c>
      <c r="O34" s="234">
        <v>0</v>
      </c>
      <c r="P34" s="232">
        <v>0</v>
      </c>
      <c r="Q34" s="185">
        <v>0</v>
      </c>
      <c r="R34" s="234">
        <v>0</v>
      </c>
      <c r="S34" s="232">
        <v>0</v>
      </c>
      <c r="T34" s="185">
        <v>0</v>
      </c>
      <c r="U34" s="234">
        <v>0</v>
      </c>
      <c r="V34" s="232">
        <v>0</v>
      </c>
      <c r="W34" s="185">
        <v>0</v>
      </c>
      <c r="X34" s="234">
        <v>0</v>
      </c>
      <c r="Y34" s="232">
        <v>0</v>
      </c>
      <c r="Z34" s="185">
        <v>0</v>
      </c>
      <c r="AA34" s="234">
        <v>0</v>
      </c>
      <c r="AB34" s="232">
        <v>0</v>
      </c>
      <c r="AC34" s="185">
        <v>0</v>
      </c>
      <c r="AD34" s="234">
        <v>0</v>
      </c>
      <c r="AE34" s="232">
        <v>0</v>
      </c>
      <c r="AF34" s="185">
        <v>0</v>
      </c>
      <c r="AG34" s="234">
        <v>0</v>
      </c>
      <c r="AH34" s="232">
        <v>0</v>
      </c>
      <c r="AI34" s="185">
        <v>0</v>
      </c>
      <c r="AJ34" s="234">
        <v>0</v>
      </c>
      <c r="AK34" s="232">
        <v>0</v>
      </c>
      <c r="AL34" s="185">
        <v>0</v>
      </c>
      <c r="AM34" s="234">
        <v>0</v>
      </c>
      <c r="AN34" s="232">
        <v>0</v>
      </c>
      <c r="AO34" s="185">
        <v>0</v>
      </c>
      <c r="AP34" s="234">
        <v>0</v>
      </c>
      <c r="AQ34" s="232">
        <v>0</v>
      </c>
      <c r="AR34" s="185">
        <v>0</v>
      </c>
      <c r="AS34" s="234">
        <v>0</v>
      </c>
      <c r="AT34" s="232">
        <v>0</v>
      </c>
      <c r="AU34" s="185">
        <v>0</v>
      </c>
      <c r="AV34" s="234">
        <v>78210333</v>
      </c>
      <c r="AW34" s="232">
        <v>64228311</v>
      </c>
      <c r="AX34" s="185">
        <v>0</v>
      </c>
      <c r="AY34" s="234">
        <v>96634171.072999999</v>
      </c>
      <c r="AZ34" s="232">
        <v>86965876.832000002</v>
      </c>
      <c r="BA34" s="185">
        <v>0</v>
      </c>
      <c r="BB34" s="234">
        <v>24933750</v>
      </c>
      <c r="BC34" s="232">
        <v>8803990.3049999997</v>
      </c>
      <c r="BD34" s="185">
        <v>0</v>
      </c>
      <c r="BE34" s="234">
        <v>58222189.480999999</v>
      </c>
      <c r="BF34" s="232">
        <v>24750840.409000002</v>
      </c>
      <c r="BG34" s="185">
        <v>0</v>
      </c>
      <c r="BH34" s="234">
        <v>22331630.566</v>
      </c>
      <c r="BI34" s="232">
        <v>22274869.721500002</v>
      </c>
      <c r="BJ34" s="185">
        <v>99.745827585978347</v>
      </c>
    </row>
    <row r="35" spans="1:62" ht="14.1" customHeight="1" x14ac:dyDescent="0.2">
      <c r="A35" s="257" t="s">
        <v>0</v>
      </c>
      <c r="B35" s="178" t="s">
        <v>533</v>
      </c>
      <c r="C35" s="233">
        <v>234026</v>
      </c>
      <c r="D35" s="231">
        <v>230816</v>
      </c>
      <c r="E35" s="184">
        <v>98.628357532923701</v>
      </c>
      <c r="F35" s="233">
        <v>217451</v>
      </c>
      <c r="G35" s="231">
        <v>120746</v>
      </c>
      <c r="H35" s="184">
        <v>55.527912035355087</v>
      </c>
      <c r="I35" s="233">
        <v>247884</v>
      </c>
      <c r="J35" s="231">
        <v>245989</v>
      </c>
      <c r="K35" s="184">
        <v>99.235529521873133</v>
      </c>
      <c r="L35" s="233">
        <v>236000</v>
      </c>
      <c r="M35" s="231">
        <v>164970</v>
      </c>
      <c r="N35" s="184">
        <v>69.902542372881356</v>
      </c>
      <c r="O35" s="233">
        <v>229470</v>
      </c>
      <c r="P35" s="231">
        <v>150271</v>
      </c>
      <c r="Q35" s="184">
        <v>65.486120190003049</v>
      </c>
      <c r="R35" s="233">
        <v>209953</v>
      </c>
      <c r="S35" s="231">
        <v>152870</v>
      </c>
      <c r="T35" s="184">
        <v>72.811534009992712</v>
      </c>
      <c r="U35" s="233">
        <v>204235.15</v>
      </c>
      <c r="V35" s="231">
        <v>128772.137</v>
      </c>
      <c r="W35" s="184">
        <v>63.050918022681216</v>
      </c>
      <c r="X35" s="233">
        <v>375468</v>
      </c>
      <c r="Y35" s="231">
        <v>248629</v>
      </c>
      <c r="Z35" s="184">
        <v>66.21842607093015</v>
      </c>
      <c r="AA35" s="233">
        <v>203379</v>
      </c>
      <c r="AB35" s="231">
        <v>165007</v>
      </c>
      <c r="AC35" s="184">
        <v>81.132761986242429</v>
      </c>
      <c r="AD35" s="233">
        <v>252647</v>
      </c>
      <c r="AE35" s="231">
        <v>216089</v>
      </c>
      <c r="AF35" s="184">
        <v>85.530008272411706</v>
      </c>
      <c r="AG35" s="233">
        <v>265274</v>
      </c>
      <c r="AH35" s="231">
        <v>180521</v>
      </c>
      <c r="AI35" s="184">
        <v>68.050770147093203</v>
      </c>
      <c r="AJ35" s="233">
        <v>275885</v>
      </c>
      <c r="AK35" s="231">
        <v>223216.67</v>
      </c>
      <c r="AL35" s="184">
        <v>80.909317288000437</v>
      </c>
      <c r="AM35" s="233">
        <v>259549</v>
      </c>
      <c r="AN35" s="231">
        <v>168483</v>
      </c>
      <c r="AO35" s="184">
        <v>64.91375424293679</v>
      </c>
      <c r="AP35" s="233">
        <v>259549</v>
      </c>
      <c r="AQ35" s="231">
        <v>168483</v>
      </c>
      <c r="AR35" s="184">
        <v>64.91375424293679</v>
      </c>
      <c r="AS35" s="233">
        <v>290509</v>
      </c>
      <c r="AT35" s="231">
        <v>265093</v>
      </c>
      <c r="AU35" s="184">
        <v>91.251217690329739</v>
      </c>
      <c r="AV35" s="233">
        <v>302130</v>
      </c>
      <c r="AW35" s="231">
        <v>212703</v>
      </c>
      <c r="AX35" s="184">
        <v>70.401151822063341</v>
      </c>
      <c r="AY35" s="233">
        <v>281825</v>
      </c>
      <c r="AZ35" s="231">
        <v>107239.12</v>
      </c>
      <c r="BA35" s="184">
        <v>38.051670362813802</v>
      </c>
      <c r="BB35" s="233">
        <v>266956</v>
      </c>
      <c r="BC35" s="231">
        <v>77470</v>
      </c>
      <c r="BD35" s="184">
        <v>29.01976355654115</v>
      </c>
      <c r="BE35" s="233">
        <v>268055</v>
      </c>
      <c r="BF35" s="231">
        <v>57000</v>
      </c>
      <c r="BG35" s="184">
        <v>21.264292775736322</v>
      </c>
      <c r="BH35" s="233">
        <v>1381753.8419999999</v>
      </c>
      <c r="BI35" s="231">
        <v>1296797.798</v>
      </c>
      <c r="BJ35" s="184">
        <v>93.851578955841248</v>
      </c>
    </row>
    <row r="36" spans="1:62" ht="14.1" customHeight="1" x14ac:dyDescent="0.2">
      <c r="A36" s="257" t="s">
        <v>349</v>
      </c>
      <c r="B36" s="94" t="s">
        <v>531</v>
      </c>
      <c r="C36" s="233">
        <v>0</v>
      </c>
      <c r="D36" s="231">
        <v>0</v>
      </c>
      <c r="E36" s="184">
        <v>0</v>
      </c>
      <c r="F36" s="233">
        <v>0</v>
      </c>
      <c r="G36" s="231">
        <v>0</v>
      </c>
      <c r="H36" s="184">
        <v>0</v>
      </c>
      <c r="I36" s="233">
        <v>0</v>
      </c>
      <c r="J36" s="231">
        <v>0</v>
      </c>
      <c r="K36" s="184">
        <v>0</v>
      </c>
      <c r="L36" s="233">
        <v>0</v>
      </c>
      <c r="M36" s="231">
        <v>0</v>
      </c>
      <c r="N36" s="184">
        <v>0</v>
      </c>
      <c r="O36" s="233">
        <v>0</v>
      </c>
      <c r="P36" s="231">
        <v>0</v>
      </c>
      <c r="Q36" s="184">
        <v>0</v>
      </c>
      <c r="R36" s="233">
        <v>0</v>
      </c>
      <c r="S36" s="231">
        <v>0</v>
      </c>
      <c r="T36" s="184">
        <v>0</v>
      </c>
      <c r="U36" s="233">
        <v>0</v>
      </c>
      <c r="V36" s="231">
        <v>0</v>
      </c>
      <c r="W36" s="184">
        <v>0</v>
      </c>
      <c r="X36" s="233">
        <v>0</v>
      </c>
      <c r="Y36" s="231">
        <v>0</v>
      </c>
      <c r="Z36" s="184">
        <v>0</v>
      </c>
      <c r="AA36" s="233">
        <v>0</v>
      </c>
      <c r="AB36" s="231">
        <v>0</v>
      </c>
      <c r="AC36" s="184">
        <v>0</v>
      </c>
      <c r="AD36" s="233">
        <v>591286</v>
      </c>
      <c r="AE36" s="231">
        <v>191857</v>
      </c>
      <c r="AF36" s="184">
        <v>32.447411235848648</v>
      </c>
      <c r="AG36" s="233">
        <v>82493</v>
      </c>
      <c r="AH36" s="231">
        <v>82493</v>
      </c>
      <c r="AI36" s="184">
        <v>100</v>
      </c>
      <c r="AJ36" s="233">
        <v>0</v>
      </c>
      <c r="AK36" s="231">
        <v>0</v>
      </c>
      <c r="AL36" s="184">
        <v>0</v>
      </c>
      <c r="AM36" s="233">
        <v>791493</v>
      </c>
      <c r="AN36" s="231">
        <v>791493</v>
      </c>
      <c r="AO36" s="184">
        <v>100</v>
      </c>
      <c r="AP36" s="233">
        <v>791493</v>
      </c>
      <c r="AQ36" s="231">
        <v>791493</v>
      </c>
      <c r="AR36" s="184">
        <v>100</v>
      </c>
      <c r="AS36" s="233">
        <v>1007940</v>
      </c>
      <c r="AT36" s="231">
        <v>1007940</v>
      </c>
      <c r="AU36" s="184">
        <v>100</v>
      </c>
      <c r="AV36" s="233">
        <v>0</v>
      </c>
      <c r="AW36" s="231">
        <v>0</v>
      </c>
      <c r="AX36" s="184">
        <v>0</v>
      </c>
      <c r="AY36" s="233">
        <v>0</v>
      </c>
      <c r="AZ36" s="231">
        <v>0</v>
      </c>
      <c r="BA36" s="184">
        <v>0</v>
      </c>
      <c r="BB36" s="233">
        <v>0</v>
      </c>
      <c r="BC36" s="231">
        <v>0</v>
      </c>
      <c r="BD36" s="184">
        <v>0</v>
      </c>
      <c r="BE36" s="233">
        <v>0</v>
      </c>
      <c r="BF36" s="231">
        <v>0</v>
      </c>
      <c r="BG36" s="184">
        <v>0</v>
      </c>
      <c r="BH36" s="233">
        <v>0</v>
      </c>
      <c r="BI36" s="231">
        <v>0</v>
      </c>
      <c r="BJ36" s="184">
        <v>0</v>
      </c>
    </row>
    <row r="37" spans="1:62" ht="14.1" customHeight="1" thickBot="1" x14ac:dyDescent="0.25">
      <c r="A37" s="257" t="s">
        <v>420</v>
      </c>
      <c r="B37" s="94" t="s">
        <v>371</v>
      </c>
      <c r="C37" s="233">
        <v>0</v>
      </c>
      <c r="D37" s="231">
        <v>0</v>
      </c>
      <c r="E37" s="184">
        <v>0</v>
      </c>
      <c r="F37" s="233">
        <v>0</v>
      </c>
      <c r="G37" s="231">
        <v>0</v>
      </c>
      <c r="H37" s="184">
        <v>0</v>
      </c>
      <c r="I37" s="233">
        <v>0</v>
      </c>
      <c r="J37" s="231">
        <v>0</v>
      </c>
      <c r="K37" s="184">
        <v>0</v>
      </c>
      <c r="L37" s="233">
        <v>0</v>
      </c>
      <c r="M37" s="231">
        <v>0</v>
      </c>
      <c r="N37" s="184">
        <v>0</v>
      </c>
      <c r="O37" s="233">
        <v>0</v>
      </c>
      <c r="P37" s="231">
        <v>0</v>
      </c>
      <c r="Q37" s="184">
        <v>0</v>
      </c>
      <c r="R37" s="233">
        <v>0</v>
      </c>
      <c r="S37" s="231">
        <v>0</v>
      </c>
      <c r="T37" s="184">
        <v>0</v>
      </c>
      <c r="U37" s="233">
        <v>0</v>
      </c>
      <c r="V37" s="231">
        <v>0</v>
      </c>
      <c r="W37" s="184">
        <v>0</v>
      </c>
      <c r="X37" s="233">
        <v>0</v>
      </c>
      <c r="Y37" s="231">
        <v>0</v>
      </c>
      <c r="Z37" s="184">
        <v>0</v>
      </c>
      <c r="AA37" s="233">
        <v>0</v>
      </c>
      <c r="AB37" s="231">
        <v>0</v>
      </c>
      <c r="AC37" s="184">
        <v>0</v>
      </c>
      <c r="AD37" s="233">
        <v>649132</v>
      </c>
      <c r="AE37" s="231">
        <v>566640</v>
      </c>
      <c r="AF37" s="184">
        <v>87.291952946396108</v>
      </c>
      <c r="AG37" s="233">
        <v>904605</v>
      </c>
      <c r="AH37" s="231">
        <v>904605</v>
      </c>
      <c r="AI37" s="184">
        <v>100</v>
      </c>
      <c r="AJ37" s="233">
        <v>11702370.856000001</v>
      </c>
      <c r="AK37" s="231">
        <v>11458598.142000001</v>
      </c>
      <c r="AL37" s="184">
        <v>97.916894644686352</v>
      </c>
      <c r="AM37" s="233">
        <v>11815927</v>
      </c>
      <c r="AN37" s="231">
        <v>11804222</v>
      </c>
      <c r="AO37" s="184">
        <v>99.900938792191255</v>
      </c>
      <c r="AP37" s="233">
        <v>11815927</v>
      </c>
      <c r="AQ37" s="231">
        <v>11804222</v>
      </c>
      <c r="AR37" s="184">
        <v>99.900938792191255</v>
      </c>
      <c r="AS37" s="233">
        <v>40232512</v>
      </c>
      <c r="AT37" s="231">
        <v>40232512</v>
      </c>
      <c r="AU37" s="184">
        <v>100</v>
      </c>
      <c r="AV37" s="233">
        <v>0</v>
      </c>
      <c r="AW37" s="231">
        <v>0</v>
      </c>
      <c r="AX37" s="184">
        <v>0</v>
      </c>
      <c r="AY37" s="233">
        <v>0</v>
      </c>
      <c r="AZ37" s="231">
        <v>0</v>
      </c>
      <c r="BA37" s="184">
        <v>0</v>
      </c>
      <c r="BB37" s="233">
        <v>0</v>
      </c>
      <c r="BC37" s="231">
        <v>0</v>
      </c>
      <c r="BD37" s="184">
        <v>0</v>
      </c>
      <c r="BE37" s="233">
        <v>0</v>
      </c>
      <c r="BF37" s="231">
        <v>0</v>
      </c>
      <c r="BG37" s="184">
        <v>0</v>
      </c>
      <c r="BH37" s="233">
        <v>0</v>
      </c>
      <c r="BI37" s="231">
        <v>0</v>
      </c>
      <c r="BJ37" s="184">
        <v>0</v>
      </c>
    </row>
    <row r="38" spans="1:62" s="169" customFormat="1" ht="14.1" customHeight="1" thickBot="1" x14ac:dyDescent="0.25">
      <c r="A38" s="263" t="s">
        <v>2</v>
      </c>
      <c r="B38" s="255" t="s">
        <v>249</v>
      </c>
      <c r="C38" s="248">
        <v>55834218</v>
      </c>
      <c r="D38" s="249">
        <v>54852895</v>
      </c>
      <c r="E38" s="214">
        <v>98.242434415397383</v>
      </c>
      <c r="F38" s="248">
        <v>70770412</v>
      </c>
      <c r="G38" s="249">
        <v>70291002</v>
      </c>
      <c r="H38" s="214">
        <v>99.32258413304136</v>
      </c>
      <c r="I38" s="248">
        <v>74169947</v>
      </c>
      <c r="J38" s="249">
        <v>74044968</v>
      </c>
      <c r="K38" s="214">
        <v>99.831496441543905</v>
      </c>
      <c r="L38" s="248">
        <v>83560045.799999997</v>
      </c>
      <c r="M38" s="249">
        <v>83143546</v>
      </c>
      <c r="N38" s="214">
        <v>99.501556280860726</v>
      </c>
      <c r="O38" s="248">
        <v>96487511</v>
      </c>
      <c r="P38" s="249">
        <v>90533007</v>
      </c>
      <c r="Q38" s="214">
        <v>93.828730849943881</v>
      </c>
      <c r="R38" s="248">
        <v>99292111</v>
      </c>
      <c r="S38" s="249">
        <v>96509009</v>
      </c>
      <c r="T38" s="214">
        <v>97.197056269656713</v>
      </c>
      <c r="U38" s="248">
        <v>107791548.05100003</v>
      </c>
      <c r="V38" s="249">
        <v>100411637.40900001</v>
      </c>
      <c r="W38" s="214">
        <v>93.153534970563442</v>
      </c>
      <c r="X38" s="248">
        <v>117569121</v>
      </c>
      <c r="Y38" s="249">
        <v>112880634</v>
      </c>
      <c r="Z38" s="214">
        <v>96.012144209192485</v>
      </c>
      <c r="AA38" s="248">
        <v>127813100</v>
      </c>
      <c r="AB38" s="249">
        <v>123744613</v>
      </c>
      <c r="AC38" s="214">
        <v>96.816846629962029</v>
      </c>
      <c r="AD38" s="248">
        <v>154698415</v>
      </c>
      <c r="AE38" s="249">
        <v>135632423</v>
      </c>
      <c r="AF38" s="214">
        <v>87.675379867337369</v>
      </c>
      <c r="AG38" s="248">
        <v>216383159</v>
      </c>
      <c r="AH38" s="249">
        <v>175262575</v>
      </c>
      <c r="AI38" s="214">
        <v>80.996402774580062</v>
      </c>
      <c r="AJ38" s="248">
        <v>249070400.73199999</v>
      </c>
      <c r="AK38" s="249">
        <v>204407450.86499998</v>
      </c>
      <c r="AL38" s="214">
        <v>82.068142285980656</v>
      </c>
      <c r="AM38" s="248">
        <v>285577421</v>
      </c>
      <c r="AN38" s="249">
        <v>246949821</v>
      </c>
      <c r="AO38" s="214">
        <v>86.473860620794667</v>
      </c>
      <c r="AP38" s="248">
        <v>285577421</v>
      </c>
      <c r="AQ38" s="249">
        <v>246949821</v>
      </c>
      <c r="AR38" s="214">
        <v>86.473860620794667</v>
      </c>
      <c r="AS38" s="248">
        <v>317653391</v>
      </c>
      <c r="AT38" s="249">
        <v>271509654</v>
      </c>
      <c r="AU38" s="214">
        <v>85.473557560731336</v>
      </c>
      <c r="AV38" s="248">
        <v>283834893</v>
      </c>
      <c r="AW38" s="249">
        <v>261674056</v>
      </c>
      <c r="AX38" s="214">
        <v>92.192349303579107</v>
      </c>
      <c r="AY38" s="248">
        <v>303781665.72600001</v>
      </c>
      <c r="AZ38" s="249">
        <v>288732858.40200001</v>
      </c>
      <c r="BA38" s="214">
        <v>95.046176572889863</v>
      </c>
      <c r="BB38" s="248">
        <v>240163272.29799998</v>
      </c>
      <c r="BC38" s="249">
        <v>210968176.565</v>
      </c>
      <c r="BD38" s="214">
        <v>87.843646760119896</v>
      </c>
      <c r="BE38" s="248">
        <v>283815708.08700001</v>
      </c>
      <c r="BF38" s="249">
        <v>245647593.85000002</v>
      </c>
      <c r="BG38" s="214">
        <v>86.551796412445199</v>
      </c>
      <c r="BH38" s="248">
        <v>328712303.60499996</v>
      </c>
      <c r="BI38" s="249">
        <v>297673654.24713999</v>
      </c>
      <c r="BJ38" s="214">
        <v>90.557503014807182</v>
      </c>
    </row>
    <row r="39" spans="1:62" ht="14.1" customHeight="1" x14ac:dyDescent="0.2">
      <c r="P39" s="95">
        <v>0.74499998986721039</v>
      </c>
    </row>
    <row r="40" spans="1:62" s="162" customFormat="1" ht="14.1" customHeight="1" x14ac:dyDescent="0.2">
      <c r="A40" s="94" t="s">
        <v>512</v>
      </c>
      <c r="BB40" s="403">
        <v>240163272.29800001</v>
      </c>
      <c r="BC40" s="403">
        <v>210968176.565</v>
      </c>
      <c r="BD40" s="403"/>
      <c r="BE40" s="403">
        <v>283815708.08700001</v>
      </c>
      <c r="BF40" s="403">
        <v>245647593.84999999</v>
      </c>
      <c r="BG40" s="403"/>
      <c r="BH40" s="403">
        <v>328712303.60500002</v>
      </c>
      <c r="BI40" s="403">
        <v>297673654.24713999</v>
      </c>
    </row>
    <row r="41" spans="1:62" ht="14.1" customHeight="1" x14ac:dyDescent="0.2">
      <c r="A41" s="94" t="s">
        <v>511</v>
      </c>
      <c r="AM41" s="95"/>
      <c r="AS41" s="95"/>
      <c r="AT41" s="95"/>
      <c r="BB41" s="405"/>
      <c r="BC41" s="405"/>
      <c r="BD41" s="405"/>
      <c r="BE41" s="405"/>
      <c r="BF41" s="405"/>
      <c r="BG41" s="405"/>
      <c r="BH41" s="404"/>
      <c r="BI41" s="404"/>
    </row>
    <row r="42" spans="1:62" ht="14.1" customHeight="1" x14ac:dyDescent="0.2">
      <c r="BB42" s="404">
        <v>0</v>
      </c>
      <c r="BC42" s="404">
        <v>0</v>
      </c>
      <c r="BD42" s="405"/>
      <c r="BE42" s="404">
        <v>0</v>
      </c>
      <c r="BF42" s="404">
        <v>0</v>
      </c>
      <c r="BG42" s="405"/>
      <c r="BH42" s="404">
        <v>0</v>
      </c>
      <c r="BI42" s="404">
        <v>0</v>
      </c>
    </row>
  </sheetData>
  <mergeCells count="26">
    <mergeCell ref="B7:B8"/>
    <mergeCell ref="AJ7:AL7"/>
    <mergeCell ref="BB7:BD7"/>
    <mergeCell ref="AA7:AC7"/>
    <mergeCell ref="X7:Z7"/>
    <mergeCell ref="AY7:BA7"/>
    <mergeCell ref="AS7:AU7"/>
    <mergeCell ref="AV7:AX7"/>
    <mergeCell ref="AM7:AO7"/>
    <mergeCell ref="AP7:AR7"/>
    <mergeCell ref="A1:B6"/>
    <mergeCell ref="AP2:BJ2"/>
    <mergeCell ref="AP3:BJ3"/>
    <mergeCell ref="BE7:BG7"/>
    <mergeCell ref="BH7:BJ7"/>
    <mergeCell ref="A7:A8"/>
    <mergeCell ref="U7:W7"/>
    <mergeCell ref="I7:K7"/>
    <mergeCell ref="L7:N7"/>
    <mergeCell ref="O7:Q7"/>
    <mergeCell ref="R7:T7"/>
    <mergeCell ref="F7:H7"/>
    <mergeCell ref="C7:E7"/>
    <mergeCell ref="I3:W3"/>
    <mergeCell ref="AG7:AI7"/>
    <mergeCell ref="AD7:AF7"/>
  </mergeCells>
  <phoneticPr fontId="7" type="noConversion"/>
  <printOptions horizontalCentered="1" verticalCentered="1"/>
  <pageMargins left="0.23" right="0.21" top="0.39370078740157483" bottom="0.39370078740157483" header="1.1299999999999999" footer="1"/>
  <pageSetup scale="85" orientation="landscape" horizontalDpi="300" verticalDpi="300" r:id="rId1"/>
  <headerFooter alignWithMargins="0">
    <oddHeader>&amp;C&amp;"Arial,Negrita Cursiva"UNIVERSIDAD DISTRITAL
PRESUPUESTO Y EJECUCIÓN DEL GASTO
VIGENCIAS 1998 - 2008&amp;"Arial,Normal"
MILES DE PESOS</oddHeader>
    <oddFooter>&amp;LFUENTE: Ejecuciones Presupuestales&amp;C&amp;P/&amp;N&amp;R&amp;8&amp;Z&amp;F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J35"/>
  <sheetViews>
    <sheetView showGridLines="0" workbookViewId="0">
      <pane xSplit="2" ySplit="8" topLeftCell="C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4.1" customHeight="1" outlineLevelCol="1" x14ac:dyDescent="0.2"/>
  <cols>
    <col min="1" max="1" width="8.140625" style="94" bestFit="1" customWidth="1"/>
    <col min="2" max="2" width="42.7109375" style="94" customWidth="1"/>
    <col min="3" max="3" width="12.5703125" style="94" hidden="1" customWidth="1" outlineLevel="1"/>
    <col min="4" max="4" width="12.42578125" style="94" hidden="1" customWidth="1" outlineLevel="1"/>
    <col min="5" max="5" width="8.140625" style="94" hidden="1" customWidth="1" outlineLevel="1"/>
    <col min="6" max="6" width="12.5703125" style="94" hidden="1" customWidth="1" outlineLevel="1"/>
    <col min="7" max="7" width="12.42578125" style="94" hidden="1" customWidth="1" outlineLevel="1"/>
    <col min="8" max="8" width="8.140625" style="94" hidden="1" customWidth="1" outlineLevel="1"/>
    <col min="9" max="9" width="12.5703125" style="94" hidden="1" customWidth="1" outlineLevel="1"/>
    <col min="10" max="10" width="12.42578125" style="94" hidden="1" customWidth="1" outlineLevel="1"/>
    <col min="11" max="11" width="8.140625" style="94" hidden="1" customWidth="1" outlineLevel="1"/>
    <col min="12" max="12" width="12.5703125" style="94" hidden="1" customWidth="1" outlineLevel="1"/>
    <col min="13" max="13" width="12.42578125" style="94" hidden="1" customWidth="1" outlineLevel="1"/>
    <col min="14" max="14" width="8.140625" style="94" hidden="1" customWidth="1" outlineLevel="1"/>
    <col min="15" max="15" width="12.5703125" style="94" hidden="1" customWidth="1" outlineLevel="1"/>
    <col min="16" max="16" width="12.42578125" style="94" hidden="1" customWidth="1" outlineLevel="1"/>
    <col min="17" max="17" width="8.140625" style="94" hidden="1" customWidth="1" outlineLevel="1"/>
    <col min="18" max="18" width="12.5703125" style="94" hidden="1" customWidth="1" outlineLevel="1"/>
    <col min="19" max="19" width="12.42578125" style="94" hidden="1" customWidth="1" outlineLevel="1"/>
    <col min="20" max="20" width="8.140625" style="94" hidden="1" customWidth="1" outlineLevel="1"/>
    <col min="21" max="21" width="12.5703125" style="94" hidden="1" customWidth="1" outlineLevel="1"/>
    <col min="22" max="22" width="12.42578125" style="94" hidden="1" customWidth="1" outlineLevel="1"/>
    <col min="23" max="23" width="8.140625" style="94" hidden="1" customWidth="1" outlineLevel="1"/>
    <col min="24" max="24" width="12.5703125" style="94" hidden="1" customWidth="1" outlineLevel="1"/>
    <col min="25" max="25" width="12.42578125" style="94" hidden="1" customWidth="1" outlineLevel="1"/>
    <col min="26" max="26" width="8.140625" style="94" hidden="1" customWidth="1" outlineLevel="1"/>
    <col min="27" max="27" width="12.5703125" style="94" hidden="1" customWidth="1" outlineLevel="1"/>
    <col min="28" max="28" width="12.42578125" style="94" hidden="1" customWidth="1" outlineLevel="1"/>
    <col min="29" max="29" width="8.140625" style="94" hidden="1" customWidth="1" outlineLevel="1"/>
    <col min="30" max="30" width="12.5703125" style="94" hidden="1" customWidth="1" outlineLevel="1"/>
    <col min="31" max="31" width="12.42578125" style="94" hidden="1" customWidth="1" outlineLevel="1"/>
    <col min="32" max="32" width="8.140625" style="94" hidden="1" customWidth="1" outlineLevel="1"/>
    <col min="33" max="33" width="12.5703125" style="94" hidden="1" customWidth="1" outlineLevel="1"/>
    <col min="34" max="34" width="12.42578125" style="94" hidden="1" customWidth="1" outlineLevel="1"/>
    <col min="35" max="35" width="8.140625" style="94" hidden="1" customWidth="1" outlineLevel="1"/>
    <col min="36" max="36" width="12.5703125" style="94" hidden="1" customWidth="1" outlineLevel="1"/>
    <col min="37" max="37" width="12.42578125" style="94" hidden="1" customWidth="1" outlineLevel="1"/>
    <col min="38" max="38" width="8.140625" style="94" hidden="1" customWidth="1" outlineLevel="1"/>
    <col min="39" max="39" width="12.5703125" style="94" bestFit="1" customWidth="1" collapsed="1"/>
    <col min="40" max="40" width="12.42578125" style="94" bestFit="1" customWidth="1"/>
    <col min="41" max="41" width="8.140625" style="94" bestFit="1" customWidth="1"/>
    <col min="42" max="42" width="12.5703125" style="94" bestFit="1" customWidth="1"/>
    <col min="43" max="43" width="12.42578125" style="94" bestFit="1" customWidth="1"/>
    <col min="44" max="44" width="8.140625" style="94" bestFit="1" customWidth="1"/>
    <col min="45" max="45" width="12.5703125" style="94" bestFit="1" customWidth="1"/>
    <col min="46" max="46" width="12.42578125" style="94" bestFit="1" customWidth="1"/>
    <col min="47" max="47" width="8.140625" style="94" bestFit="1" customWidth="1"/>
    <col min="48" max="48" width="12.5703125" style="94" bestFit="1" customWidth="1"/>
    <col min="49" max="49" width="12.42578125" style="94" bestFit="1" customWidth="1"/>
    <col min="50" max="50" width="8.140625" style="94" bestFit="1" customWidth="1"/>
    <col min="51" max="52" width="13.5703125" style="94" bestFit="1" customWidth="1"/>
    <col min="53" max="53" width="8.140625" style="94" bestFit="1" customWidth="1"/>
    <col min="54" max="55" width="13.5703125" style="94" bestFit="1" customWidth="1"/>
    <col min="56" max="56" width="8.140625" style="94" bestFit="1" customWidth="1"/>
    <col min="57" max="58" width="13.5703125" style="94" bestFit="1" customWidth="1"/>
    <col min="59" max="59" width="8.140625" style="94" bestFit="1" customWidth="1"/>
    <col min="60" max="16384" width="11.42578125" style="94"/>
  </cols>
  <sheetData>
    <row r="1" spans="1:62" ht="14.1" customHeight="1" x14ac:dyDescent="0.2">
      <c r="A1" s="453"/>
      <c r="B1" s="453"/>
      <c r="C1" s="157"/>
      <c r="D1" s="157"/>
      <c r="E1" s="157"/>
      <c r="F1" s="157"/>
      <c r="G1" s="157"/>
      <c r="H1" s="15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62" ht="46.5" customHeight="1" x14ac:dyDescent="0.2">
      <c r="A2" s="453"/>
      <c r="B2" s="453"/>
      <c r="C2" s="157"/>
      <c r="D2" s="157"/>
      <c r="E2" s="157"/>
      <c r="F2" s="157"/>
      <c r="G2" s="157"/>
      <c r="H2" s="157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AM2" s="435" t="s">
        <v>587</v>
      </c>
      <c r="AN2" s="435"/>
      <c r="AO2" s="435"/>
      <c r="AP2" s="435"/>
      <c r="AQ2" s="435"/>
      <c r="AR2" s="435"/>
      <c r="AS2" s="435"/>
      <c r="AT2" s="435"/>
      <c r="AU2" s="435"/>
      <c r="AV2" s="435"/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</row>
    <row r="3" spans="1:62" ht="27" customHeight="1" x14ac:dyDescent="0.2">
      <c r="A3" s="453"/>
      <c r="B3" s="453"/>
      <c r="C3" s="157"/>
      <c r="D3" s="157"/>
      <c r="E3" s="157"/>
      <c r="F3" s="157"/>
      <c r="G3" s="157"/>
      <c r="H3" s="157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AM3" s="449" t="s">
        <v>590</v>
      </c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</row>
    <row r="4" spans="1:62" ht="27" customHeight="1" x14ac:dyDescent="0.2">
      <c r="A4" s="453"/>
      <c r="B4" s="4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</row>
    <row r="5" spans="1:62" ht="57" customHeight="1" x14ac:dyDescent="0.2">
      <c r="A5" s="453"/>
      <c r="B5" s="453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</row>
    <row r="6" spans="1:62" ht="14.1" customHeight="1" thickBot="1" x14ac:dyDescent="0.25">
      <c r="A6" s="440"/>
      <c r="B6" s="44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</row>
    <row r="7" spans="1:62" ht="14.1" customHeight="1" thickBot="1" x14ac:dyDescent="0.25">
      <c r="A7" s="459" t="s">
        <v>517</v>
      </c>
      <c r="B7" s="461" t="s">
        <v>269</v>
      </c>
      <c r="C7" s="427">
        <v>1998</v>
      </c>
      <c r="D7" s="428"/>
      <c r="E7" s="429"/>
      <c r="F7" s="427">
        <v>1999</v>
      </c>
      <c r="G7" s="428"/>
      <c r="H7" s="429"/>
      <c r="I7" s="427">
        <v>2000</v>
      </c>
      <c r="J7" s="428"/>
      <c r="K7" s="429"/>
      <c r="L7" s="427">
        <v>2001</v>
      </c>
      <c r="M7" s="428"/>
      <c r="N7" s="429"/>
      <c r="O7" s="427">
        <v>2002</v>
      </c>
      <c r="P7" s="428"/>
      <c r="Q7" s="429"/>
      <c r="R7" s="427">
        <v>2003</v>
      </c>
      <c r="S7" s="428"/>
      <c r="T7" s="429"/>
      <c r="U7" s="427">
        <v>2004</v>
      </c>
      <c r="V7" s="428"/>
      <c r="W7" s="429"/>
      <c r="X7" s="427">
        <v>2005</v>
      </c>
      <c r="Y7" s="428"/>
      <c r="Z7" s="429"/>
      <c r="AA7" s="427">
        <v>2006</v>
      </c>
      <c r="AB7" s="428"/>
      <c r="AC7" s="429"/>
      <c r="AD7" s="427">
        <v>2007</v>
      </c>
      <c r="AE7" s="428"/>
      <c r="AF7" s="429"/>
      <c r="AG7" s="427">
        <v>2008</v>
      </c>
      <c r="AH7" s="428"/>
      <c r="AI7" s="429"/>
      <c r="AJ7" s="427">
        <v>2009</v>
      </c>
      <c r="AK7" s="428"/>
      <c r="AL7" s="429"/>
      <c r="AM7" s="427">
        <v>2010</v>
      </c>
      <c r="AN7" s="428"/>
      <c r="AO7" s="429"/>
      <c r="AP7" s="427">
        <v>2011</v>
      </c>
      <c r="AQ7" s="428"/>
      <c r="AR7" s="429"/>
      <c r="AS7" s="427">
        <v>2012</v>
      </c>
      <c r="AT7" s="428"/>
      <c r="AU7" s="429"/>
      <c r="AV7" s="427">
        <v>2013</v>
      </c>
      <c r="AW7" s="428"/>
      <c r="AX7" s="429"/>
      <c r="AY7" s="427">
        <v>2014</v>
      </c>
      <c r="AZ7" s="428"/>
      <c r="BA7" s="429"/>
      <c r="BB7" s="427">
        <v>2015</v>
      </c>
      <c r="BC7" s="428"/>
      <c r="BD7" s="429"/>
      <c r="BE7" s="427">
        <v>2016</v>
      </c>
      <c r="BF7" s="428"/>
      <c r="BG7" s="429"/>
    </row>
    <row r="8" spans="1:62" ht="14.1" customHeight="1" thickBot="1" x14ac:dyDescent="0.25">
      <c r="A8" s="460"/>
      <c r="B8" s="462"/>
      <c r="C8" s="216" t="s">
        <v>488</v>
      </c>
      <c r="D8" s="217" t="s">
        <v>487</v>
      </c>
      <c r="E8" s="218" t="s">
        <v>489</v>
      </c>
      <c r="F8" s="216" t="s">
        <v>488</v>
      </c>
      <c r="G8" s="217" t="s">
        <v>487</v>
      </c>
      <c r="H8" s="218" t="s">
        <v>489</v>
      </c>
      <c r="I8" s="216" t="s">
        <v>488</v>
      </c>
      <c r="J8" s="217" t="s">
        <v>487</v>
      </c>
      <c r="K8" s="218" t="s">
        <v>489</v>
      </c>
      <c r="L8" s="216" t="s">
        <v>488</v>
      </c>
      <c r="M8" s="217" t="s">
        <v>487</v>
      </c>
      <c r="N8" s="218" t="s">
        <v>489</v>
      </c>
      <c r="O8" s="216" t="s">
        <v>488</v>
      </c>
      <c r="P8" s="217" t="s">
        <v>487</v>
      </c>
      <c r="Q8" s="218" t="s">
        <v>489</v>
      </c>
      <c r="R8" s="216" t="s">
        <v>488</v>
      </c>
      <c r="S8" s="217" t="s">
        <v>487</v>
      </c>
      <c r="T8" s="218" t="s">
        <v>489</v>
      </c>
      <c r="U8" s="216" t="s">
        <v>488</v>
      </c>
      <c r="V8" s="217" t="s">
        <v>487</v>
      </c>
      <c r="W8" s="218" t="s">
        <v>489</v>
      </c>
      <c r="X8" s="216" t="s">
        <v>488</v>
      </c>
      <c r="Y8" s="217" t="s">
        <v>487</v>
      </c>
      <c r="Z8" s="218" t="s">
        <v>489</v>
      </c>
      <c r="AA8" s="216" t="s">
        <v>488</v>
      </c>
      <c r="AB8" s="217" t="s">
        <v>487</v>
      </c>
      <c r="AC8" s="218" t="s">
        <v>489</v>
      </c>
      <c r="AD8" s="216" t="s">
        <v>488</v>
      </c>
      <c r="AE8" s="217" t="s">
        <v>487</v>
      </c>
      <c r="AF8" s="218" t="s">
        <v>489</v>
      </c>
      <c r="AG8" s="216" t="s">
        <v>488</v>
      </c>
      <c r="AH8" s="217" t="s">
        <v>487</v>
      </c>
      <c r="AI8" s="218" t="s">
        <v>489</v>
      </c>
      <c r="AJ8" s="216" t="s">
        <v>488</v>
      </c>
      <c r="AK8" s="217" t="s">
        <v>487</v>
      </c>
      <c r="AL8" s="218" t="s">
        <v>489</v>
      </c>
      <c r="AM8" s="216" t="s">
        <v>488</v>
      </c>
      <c r="AN8" s="217" t="s">
        <v>487</v>
      </c>
      <c r="AO8" s="218" t="s">
        <v>489</v>
      </c>
      <c r="AP8" s="216" t="s">
        <v>488</v>
      </c>
      <c r="AQ8" s="217" t="s">
        <v>487</v>
      </c>
      <c r="AR8" s="218" t="s">
        <v>489</v>
      </c>
      <c r="AS8" s="216" t="s">
        <v>488</v>
      </c>
      <c r="AT8" s="217" t="s">
        <v>487</v>
      </c>
      <c r="AU8" s="218" t="s">
        <v>489</v>
      </c>
      <c r="AV8" s="216" t="s">
        <v>488</v>
      </c>
      <c r="AW8" s="217" t="s">
        <v>487</v>
      </c>
      <c r="AX8" s="218" t="s">
        <v>489</v>
      </c>
      <c r="AY8" s="216" t="s">
        <v>488</v>
      </c>
      <c r="AZ8" s="217" t="s">
        <v>487</v>
      </c>
      <c r="BA8" s="218" t="s">
        <v>489</v>
      </c>
      <c r="BB8" s="216" t="s">
        <v>488</v>
      </c>
      <c r="BC8" s="217" t="s">
        <v>487</v>
      </c>
      <c r="BD8" s="218" t="s">
        <v>489</v>
      </c>
      <c r="BE8" s="216" t="s">
        <v>488</v>
      </c>
      <c r="BF8" s="217" t="s">
        <v>487</v>
      </c>
      <c r="BG8" s="218" t="s">
        <v>489</v>
      </c>
    </row>
    <row r="9" spans="1:62" ht="14.1" customHeight="1" x14ac:dyDescent="0.2">
      <c r="A9" s="256" t="s">
        <v>270</v>
      </c>
      <c r="B9" s="250" t="s">
        <v>505</v>
      </c>
      <c r="C9" s="195">
        <v>42111795</v>
      </c>
      <c r="D9" s="196">
        <v>41808159</v>
      </c>
      <c r="E9" s="197">
        <v>99.278976353299598</v>
      </c>
      <c r="F9" s="195">
        <v>51866637</v>
      </c>
      <c r="G9" s="196">
        <v>51617088</v>
      </c>
      <c r="H9" s="197">
        <v>99.518864120687056</v>
      </c>
      <c r="I9" s="195">
        <v>56608900</v>
      </c>
      <c r="J9" s="196">
        <v>54747338</v>
      </c>
      <c r="K9" s="197">
        <v>96.711538291682047</v>
      </c>
      <c r="L9" s="195">
        <v>61070112.199999996</v>
      </c>
      <c r="M9" s="196">
        <v>58697360</v>
      </c>
      <c r="N9" s="197">
        <v>96.114707973305485</v>
      </c>
      <c r="O9" s="195">
        <v>43492592</v>
      </c>
      <c r="P9" s="196">
        <v>41473258</v>
      </c>
      <c r="Q9" s="197">
        <v>95.357062186590298</v>
      </c>
      <c r="R9" s="195">
        <v>42656681</v>
      </c>
      <c r="S9" s="196">
        <v>41926048</v>
      </c>
      <c r="T9" s="197">
        <v>98.287178039004019</v>
      </c>
      <c r="U9" s="195">
        <v>46518777.715999998</v>
      </c>
      <c r="V9" s="196">
        <v>46042704.171999998</v>
      </c>
      <c r="W9" s="197">
        <v>98.976599198486127</v>
      </c>
      <c r="X9" s="195">
        <v>49877817</v>
      </c>
      <c r="Y9" s="196">
        <v>49249774</v>
      </c>
      <c r="Z9" s="197">
        <v>98.740837033826082</v>
      </c>
      <c r="AA9" s="195">
        <v>56631118</v>
      </c>
      <c r="AB9" s="196">
        <v>54141446</v>
      </c>
      <c r="AC9" s="197">
        <v>95.603703250216597</v>
      </c>
      <c r="AD9" s="195">
        <v>61854311</v>
      </c>
      <c r="AE9" s="196">
        <v>59578164</v>
      </c>
      <c r="AF9" s="197">
        <v>96.320148162348787</v>
      </c>
      <c r="AG9" s="195">
        <v>69259049</v>
      </c>
      <c r="AH9" s="196">
        <v>65736382</v>
      </c>
      <c r="AI9" s="197">
        <v>94.913780869269516</v>
      </c>
      <c r="AJ9" s="195">
        <v>71351284.980000004</v>
      </c>
      <c r="AK9" s="196">
        <v>69453001.385000005</v>
      </c>
      <c r="AL9" s="197">
        <v>97.33952430494827</v>
      </c>
      <c r="AM9" s="195">
        <v>72365875</v>
      </c>
      <c r="AN9" s="196">
        <v>68310443</v>
      </c>
      <c r="AO9" s="197">
        <v>94.395933166012298</v>
      </c>
      <c r="AP9" s="195">
        <v>70701002</v>
      </c>
      <c r="AQ9" s="196">
        <v>69189496</v>
      </c>
      <c r="AR9" s="197">
        <v>97.862115164930756</v>
      </c>
      <c r="AS9" s="195">
        <v>78698219</v>
      </c>
      <c r="AT9" s="196">
        <v>75981191</v>
      </c>
      <c r="AU9" s="197">
        <v>96.547535592895699</v>
      </c>
      <c r="AV9" s="195">
        <v>90485420.923000008</v>
      </c>
      <c r="AW9" s="196">
        <v>85298637.974000007</v>
      </c>
      <c r="AX9" s="197">
        <v>94.267824699170305</v>
      </c>
      <c r="AY9" s="195">
        <v>95031785</v>
      </c>
      <c r="AZ9" s="196">
        <v>94154667.957000002</v>
      </c>
      <c r="BA9" s="197">
        <v>99.077027709202767</v>
      </c>
      <c r="BB9" s="195">
        <v>101256903</v>
      </c>
      <c r="BC9" s="196">
        <v>99086626.668000013</v>
      </c>
      <c r="BD9" s="197">
        <v>97.856663330894094</v>
      </c>
      <c r="BE9" s="195">
        <v>108149929</v>
      </c>
      <c r="BF9" s="196">
        <v>106062696.84100001</v>
      </c>
      <c r="BG9" s="197">
        <v>98.070056838409954</v>
      </c>
    </row>
    <row r="10" spans="1:62" ht="14.1" customHeight="1" x14ac:dyDescent="0.2">
      <c r="A10" s="257" t="s">
        <v>271</v>
      </c>
      <c r="B10" s="178" t="s">
        <v>520</v>
      </c>
      <c r="C10" s="183">
        <v>42111795</v>
      </c>
      <c r="D10" s="181">
        <v>41808159</v>
      </c>
      <c r="E10" s="184">
        <v>99.278976353299598</v>
      </c>
      <c r="F10" s="183">
        <v>51866637</v>
      </c>
      <c r="G10" s="181">
        <v>51617088</v>
      </c>
      <c r="H10" s="184">
        <v>99.518864120687056</v>
      </c>
      <c r="I10" s="183">
        <v>56608900</v>
      </c>
      <c r="J10" s="181">
        <v>54747338</v>
      </c>
      <c r="K10" s="184">
        <v>96.711538291682047</v>
      </c>
      <c r="L10" s="183">
        <v>61070112.199999996</v>
      </c>
      <c r="M10" s="181">
        <v>58697360</v>
      </c>
      <c r="N10" s="184">
        <v>96.114707973305485</v>
      </c>
      <c r="O10" s="183">
        <v>43492592</v>
      </c>
      <c r="P10" s="181">
        <v>41473258</v>
      </c>
      <c r="Q10" s="184">
        <v>95.357062186590298</v>
      </c>
      <c r="R10" s="183">
        <v>42656681</v>
      </c>
      <c r="S10" s="181">
        <v>41926048</v>
      </c>
      <c r="T10" s="184">
        <v>98.287178039004019</v>
      </c>
      <c r="U10" s="183">
        <v>46517003.255999997</v>
      </c>
      <c r="V10" s="181">
        <v>46040929.711999997</v>
      </c>
      <c r="W10" s="184">
        <v>98.976560159346477</v>
      </c>
      <c r="X10" s="183">
        <v>49877817</v>
      </c>
      <c r="Y10" s="181">
        <v>49249774</v>
      </c>
      <c r="Z10" s="184">
        <v>98.740837033826082</v>
      </c>
      <c r="AA10" s="183">
        <v>56631118</v>
      </c>
      <c r="AB10" s="181">
        <v>54141446</v>
      </c>
      <c r="AC10" s="184">
        <v>95.603703250216597</v>
      </c>
      <c r="AD10" s="183">
        <v>60375123</v>
      </c>
      <c r="AE10" s="181">
        <v>58131100</v>
      </c>
      <c r="AF10" s="184">
        <v>96.283199290542228</v>
      </c>
      <c r="AG10" s="183">
        <v>67723656</v>
      </c>
      <c r="AH10" s="181">
        <v>64200988</v>
      </c>
      <c r="AI10" s="184">
        <v>94.798467466080098</v>
      </c>
      <c r="AJ10" s="183">
        <v>67453962.523000002</v>
      </c>
      <c r="AK10" s="181">
        <v>65555678.948000006</v>
      </c>
      <c r="AL10" s="184">
        <v>97.18580865526954</v>
      </c>
      <c r="AM10" s="183">
        <v>70625407</v>
      </c>
      <c r="AN10" s="181">
        <v>66569975</v>
      </c>
      <c r="AO10" s="184">
        <v>94.257828489399003</v>
      </c>
      <c r="AP10" s="183">
        <v>69800430</v>
      </c>
      <c r="AQ10" s="181">
        <v>68288924</v>
      </c>
      <c r="AR10" s="184">
        <v>97.834531964917687</v>
      </c>
      <c r="AS10" s="183">
        <v>77941992</v>
      </c>
      <c r="AT10" s="181">
        <v>75224964</v>
      </c>
      <c r="AU10" s="184">
        <v>96.514038286319391</v>
      </c>
      <c r="AV10" s="183">
        <v>90485420.923000008</v>
      </c>
      <c r="AW10" s="181">
        <v>85298637.974000007</v>
      </c>
      <c r="AX10" s="184">
        <v>94.267824699170305</v>
      </c>
      <c r="AY10" s="183">
        <v>95031785</v>
      </c>
      <c r="AZ10" s="181">
        <v>94154667.957000002</v>
      </c>
      <c r="BA10" s="184">
        <v>99.077027709202767</v>
      </c>
      <c r="BB10" s="183">
        <v>101256903</v>
      </c>
      <c r="BC10" s="181">
        <v>99086626.668000013</v>
      </c>
      <c r="BD10" s="184">
        <v>97.856663330894094</v>
      </c>
      <c r="BE10" s="183">
        <v>108149929</v>
      </c>
      <c r="BF10" s="181">
        <v>106062696.84100001</v>
      </c>
      <c r="BG10" s="184">
        <v>98.070056838409954</v>
      </c>
    </row>
    <row r="11" spans="1:62" ht="14.1" customHeight="1" x14ac:dyDescent="0.2">
      <c r="A11" s="259" t="s">
        <v>273</v>
      </c>
      <c r="B11" s="179" t="s">
        <v>234</v>
      </c>
      <c r="C11" s="234">
        <v>29244141</v>
      </c>
      <c r="D11" s="232">
        <v>29161593</v>
      </c>
      <c r="E11" s="185">
        <v>99.717728074146549</v>
      </c>
      <c r="F11" s="234">
        <v>36153842</v>
      </c>
      <c r="G11" s="232">
        <v>36061734</v>
      </c>
      <c r="H11" s="185">
        <v>99.745233162218284</v>
      </c>
      <c r="I11" s="234">
        <v>38769140</v>
      </c>
      <c r="J11" s="232">
        <v>37815773</v>
      </c>
      <c r="K11" s="185">
        <v>97.540912694994006</v>
      </c>
      <c r="L11" s="234">
        <v>45541243.799999997</v>
      </c>
      <c r="M11" s="232">
        <v>44240700</v>
      </c>
      <c r="N11" s="185">
        <v>97.144250592470655</v>
      </c>
      <c r="O11" s="234">
        <v>30649383</v>
      </c>
      <c r="P11" s="232">
        <v>29428332</v>
      </c>
      <c r="Q11" s="185">
        <v>96.016066620329681</v>
      </c>
      <c r="R11" s="234">
        <v>28981788</v>
      </c>
      <c r="S11" s="232">
        <v>28836456</v>
      </c>
      <c r="T11" s="185">
        <v>99.498540255694365</v>
      </c>
      <c r="U11" s="234">
        <v>30747402.195</v>
      </c>
      <c r="V11" s="232">
        <v>30719872.775999997</v>
      </c>
      <c r="W11" s="185">
        <v>99.910465870172018</v>
      </c>
      <c r="X11" s="234">
        <v>32097168</v>
      </c>
      <c r="Y11" s="232">
        <v>32071006</v>
      </c>
      <c r="Z11" s="185">
        <v>99.918491251315373</v>
      </c>
      <c r="AA11" s="234">
        <v>37759641</v>
      </c>
      <c r="AB11" s="232">
        <v>35976257</v>
      </c>
      <c r="AC11" s="185">
        <v>95.277010181320307</v>
      </c>
      <c r="AD11" s="234">
        <v>39312234</v>
      </c>
      <c r="AE11" s="232">
        <v>38308181</v>
      </c>
      <c r="AF11" s="185">
        <v>97.445952829849361</v>
      </c>
      <c r="AG11" s="234">
        <v>41744594</v>
      </c>
      <c r="AH11" s="232">
        <v>39967902</v>
      </c>
      <c r="AI11" s="185">
        <v>95.743899198061428</v>
      </c>
      <c r="AJ11" s="234">
        <v>45003886.344999999</v>
      </c>
      <c r="AK11" s="232">
        <v>44326150.795000002</v>
      </c>
      <c r="AL11" s="185">
        <v>98.494051058603077</v>
      </c>
      <c r="AM11" s="234">
        <v>46980291</v>
      </c>
      <c r="AN11" s="232">
        <v>45156072</v>
      </c>
      <c r="AO11" s="185">
        <v>96.117054702790156</v>
      </c>
      <c r="AP11" s="234">
        <v>49391717</v>
      </c>
      <c r="AQ11" s="232">
        <v>49101108</v>
      </c>
      <c r="AR11" s="185">
        <v>99.411624017848993</v>
      </c>
      <c r="AS11" s="234">
        <v>51877749</v>
      </c>
      <c r="AT11" s="232">
        <v>51004016</v>
      </c>
      <c r="AU11" s="185">
        <v>98.315784672924039</v>
      </c>
      <c r="AV11" s="234">
        <v>60469365.469999999</v>
      </c>
      <c r="AW11" s="232">
        <v>58395100.663000003</v>
      </c>
      <c r="AX11" s="185">
        <v>96.569726189653707</v>
      </c>
      <c r="AY11" s="234">
        <v>89865292.187999994</v>
      </c>
      <c r="AZ11" s="232">
        <v>89451150.226999998</v>
      </c>
      <c r="BA11" s="185">
        <v>99.539152490448032</v>
      </c>
      <c r="BB11" s="234">
        <v>94795535.912</v>
      </c>
      <c r="BC11" s="232">
        <v>93401379.503000006</v>
      </c>
      <c r="BD11" s="185">
        <v>98.529301622078265</v>
      </c>
      <c r="BE11" s="234">
        <v>102270973.455</v>
      </c>
      <c r="BF11" s="232">
        <v>100786560.495</v>
      </c>
      <c r="BG11" s="185">
        <v>98.548549104548073</v>
      </c>
    </row>
    <row r="12" spans="1:62" ht="14.1" customHeight="1" x14ac:dyDescent="0.2">
      <c r="A12" s="259" t="s">
        <v>275</v>
      </c>
      <c r="B12" s="179" t="s">
        <v>235</v>
      </c>
      <c r="C12" s="234">
        <v>4208932</v>
      </c>
      <c r="D12" s="232">
        <v>4140682</v>
      </c>
      <c r="E12" s="185">
        <v>98.378448499524339</v>
      </c>
      <c r="F12" s="234">
        <v>5289694</v>
      </c>
      <c r="G12" s="232">
        <v>5180112</v>
      </c>
      <c r="H12" s="185">
        <v>97.928386783810183</v>
      </c>
      <c r="I12" s="234">
        <v>6452175</v>
      </c>
      <c r="J12" s="232">
        <v>6165298</v>
      </c>
      <c r="K12" s="185">
        <v>95.553793875708578</v>
      </c>
      <c r="L12" s="234">
        <v>3106612.8</v>
      </c>
      <c r="M12" s="232">
        <v>2945613</v>
      </c>
      <c r="N12" s="185">
        <v>94.817513144863113</v>
      </c>
      <c r="O12" s="234">
        <v>3376089</v>
      </c>
      <c r="P12" s="232">
        <v>3074360</v>
      </c>
      <c r="Q12" s="185">
        <v>91.062765229234174</v>
      </c>
      <c r="R12" s="234">
        <v>3810294</v>
      </c>
      <c r="S12" s="232">
        <v>3392736</v>
      </c>
      <c r="T12" s="185">
        <v>89.041318071518887</v>
      </c>
      <c r="U12" s="234">
        <v>4758694.4550000001</v>
      </c>
      <c r="V12" s="232">
        <v>4550720.8789999988</v>
      </c>
      <c r="W12" s="185">
        <v>95.629608541446032</v>
      </c>
      <c r="X12" s="234">
        <v>6234175</v>
      </c>
      <c r="Y12" s="232">
        <v>5921320</v>
      </c>
      <c r="Z12" s="185">
        <v>94.981613445243354</v>
      </c>
      <c r="AA12" s="234">
        <v>6127712</v>
      </c>
      <c r="AB12" s="232">
        <v>5939255</v>
      </c>
      <c r="AC12" s="185">
        <v>96.924512770835179</v>
      </c>
      <c r="AD12" s="234">
        <v>6384904</v>
      </c>
      <c r="AE12" s="232">
        <v>5848800</v>
      </c>
      <c r="AF12" s="185">
        <v>91.6035699205501</v>
      </c>
      <c r="AG12" s="234">
        <v>8301276</v>
      </c>
      <c r="AH12" s="232">
        <v>7616847</v>
      </c>
      <c r="AI12" s="185">
        <v>91.755134993704573</v>
      </c>
      <c r="AJ12" s="234">
        <v>7026130.1780000003</v>
      </c>
      <c r="AK12" s="232">
        <v>6495844.1710000001</v>
      </c>
      <c r="AL12" s="185">
        <v>92.452658952143878</v>
      </c>
      <c r="AM12" s="234">
        <v>7415772</v>
      </c>
      <c r="AN12" s="232">
        <v>6328747</v>
      </c>
      <c r="AO12" s="185">
        <v>85.341714928668239</v>
      </c>
      <c r="AP12" s="234">
        <v>4296836</v>
      </c>
      <c r="AQ12" s="232">
        <v>3599043</v>
      </c>
      <c r="AR12" s="185">
        <v>83.760306420817557</v>
      </c>
      <c r="AS12" s="234">
        <v>9227376</v>
      </c>
      <c r="AT12" s="232">
        <v>8182547</v>
      </c>
      <c r="AU12" s="185">
        <v>88.67685677921871</v>
      </c>
      <c r="AV12" s="234">
        <v>6563958.4529999997</v>
      </c>
      <c r="AW12" s="232">
        <v>5033930.5769999996</v>
      </c>
      <c r="AX12" s="185">
        <v>76.690469829212375</v>
      </c>
      <c r="AY12" s="234">
        <v>5166492.8119999999</v>
      </c>
      <c r="AZ12" s="232">
        <v>4703517.7300000004</v>
      </c>
      <c r="BA12" s="185">
        <v>91.038890426312676</v>
      </c>
      <c r="BB12" s="234">
        <v>6461367.0880000005</v>
      </c>
      <c r="BC12" s="232">
        <v>5685247.165</v>
      </c>
      <c r="BD12" s="185">
        <v>87.98830166387846</v>
      </c>
      <c r="BE12" s="234">
        <v>5878955.5449999999</v>
      </c>
      <c r="BF12" s="232">
        <v>5276136.3459999999</v>
      </c>
      <c r="BG12" s="185">
        <v>89.746151431393415</v>
      </c>
    </row>
    <row r="13" spans="1:62" ht="14.1" customHeight="1" x14ac:dyDescent="0.2">
      <c r="A13" s="259" t="s">
        <v>277</v>
      </c>
      <c r="B13" s="179" t="s">
        <v>236</v>
      </c>
      <c r="C13" s="234">
        <v>8605200</v>
      </c>
      <c r="D13" s="232">
        <v>8452363</v>
      </c>
      <c r="E13" s="185">
        <v>98.223899502626324</v>
      </c>
      <c r="F13" s="234">
        <v>10385456</v>
      </c>
      <c r="G13" s="232">
        <v>10337597</v>
      </c>
      <c r="H13" s="185">
        <v>99.539172858659271</v>
      </c>
      <c r="I13" s="234">
        <v>11366671</v>
      </c>
      <c r="J13" s="232">
        <v>10745712</v>
      </c>
      <c r="K13" s="185">
        <v>94.537019677969042</v>
      </c>
      <c r="L13" s="234">
        <v>12408328.6</v>
      </c>
      <c r="M13" s="232">
        <v>11497120</v>
      </c>
      <c r="N13" s="185">
        <v>92.656475909253416</v>
      </c>
      <c r="O13" s="234">
        <v>9465018</v>
      </c>
      <c r="P13" s="232">
        <v>8968464</v>
      </c>
      <c r="Q13" s="185">
        <v>94.753797615598828</v>
      </c>
      <c r="R13" s="234">
        <v>9864599</v>
      </c>
      <c r="S13" s="232">
        <v>9696856</v>
      </c>
      <c r="T13" s="185">
        <v>98.299545678440666</v>
      </c>
      <c r="U13" s="234">
        <v>11010906.606000001</v>
      </c>
      <c r="V13" s="232">
        <v>10770336.057</v>
      </c>
      <c r="W13" s="185">
        <v>97.815161297718106</v>
      </c>
      <c r="X13" s="234">
        <v>11540508</v>
      </c>
      <c r="Y13" s="232">
        <v>11251482</v>
      </c>
      <c r="Z13" s="185">
        <v>97.495552188863783</v>
      </c>
      <c r="AA13" s="234">
        <v>12742954</v>
      </c>
      <c r="AB13" s="232">
        <v>12225123</v>
      </c>
      <c r="AC13" s="185">
        <v>95.936334699160014</v>
      </c>
      <c r="AD13" s="234">
        <v>14666735</v>
      </c>
      <c r="AE13" s="232">
        <v>13962869</v>
      </c>
      <c r="AF13" s="185">
        <v>95.200935995639114</v>
      </c>
      <c r="AG13" s="234">
        <v>17657217</v>
      </c>
      <c r="AH13" s="232">
        <v>16595992</v>
      </c>
      <c r="AI13" s="185">
        <v>93.989851288569426</v>
      </c>
      <c r="AJ13" s="234">
        <v>15423946</v>
      </c>
      <c r="AK13" s="232">
        <v>14733683.982000001</v>
      </c>
      <c r="AL13" s="185">
        <v>95.52473784594423</v>
      </c>
      <c r="AM13" s="234">
        <v>16229344</v>
      </c>
      <c r="AN13" s="232">
        <v>15085156</v>
      </c>
      <c r="AO13" s="185">
        <v>92.949881400012231</v>
      </c>
      <c r="AP13" s="234">
        <v>16111877</v>
      </c>
      <c r="AQ13" s="232">
        <v>15588773</v>
      </c>
      <c r="AR13" s="185">
        <v>96.753301927515949</v>
      </c>
      <c r="AS13" s="234">
        <v>16836867</v>
      </c>
      <c r="AT13" s="232">
        <v>16038401</v>
      </c>
      <c r="AU13" s="185">
        <v>95.257633145168867</v>
      </c>
      <c r="AV13" s="234">
        <v>23452097</v>
      </c>
      <c r="AW13" s="232">
        <v>21869606.734000001</v>
      </c>
      <c r="AX13" s="185">
        <v>93.2522440701145</v>
      </c>
      <c r="AY13" s="234">
        <v>23771811.188000001</v>
      </c>
      <c r="AZ13" s="232">
        <v>23518703.035999998</v>
      </c>
      <c r="BA13" s="185">
        <v>98.935259286731295</v>
      </c>
      <c r="BB13" s="234">
        <v>25520040</v>
      </c>
      <c r="BC13" s="232">
        <v>24900941.355</v>
      </c>
      <c r="BD13" s="185">
        <v>97.574068673089855</v>
      </c>
      <c r="BE13" s="234">
        <v>25932985</v>
      </c>
      <c r="BF13" s="232">
        <v>25171374.074000001</v>
      </c>
      <c r="BG13" s="185">
        <v>97.063157496138615</v>
      </c>
    </row>
    <row r="14" spans="1:62" ht="14.1" customHeight="1" x14ac:dyDescent="0.2">
      <c r="A14" s="259" t="s">
        <v>286</v>
      </c>
      <c r="B14" s="179" t="s">
        <v>531</v>
      </c>
      <c r="C14" s="234">
        <v>53522</v>
      </c>
      <c r="D14" s="232">
        <v>53521</v>
      </c>
      <c r="E14" s="185">
        <v>99.998131609431638</v>
      </c>
      <c r="F14" s="234">
        <v>37645</v>
      </c>
      <c r="G14" s="232">
        <v>37645</v>
      </c>
      <c r="H14" s="185">
        <v>100</v>
      </c>
      <c r="I14" s="234">
        <v>20914</v>
      </c>
      <c r="J14" s="232">
        <v>20555</v>
      </c>
      <c r="K14" s="185">
        <v>98.283446495170708</v>
      </c>
      <c r="L14" s="234">
        <v>13927</v>
      </c>
      <c r="M14" s="232">
        <v>13927</v>
      </c>
      <c r="N14" s="185">
        <v>100</v>
      </c>
      <c r="O14" s="234">
        <v>2102</v>
      </c>
      <c r="P14" s="232">
        <v>2102</v>
      </c>
      <c r="Q14" s="185">
        <v>100</v>
      </c>
      <c r="R14" s="234">
        <v>0</v>
      </c>
      <c r="S14" s="232">
        <v>0</v>
      </c>
      <c r="T14" s="185">
        <v>0</v>
      </c>
      <c r="U14" s="234">
        <v>1774.46</v>
      </c>
      <c r="V14" s="232">
        <v>1774.46</v>
      </c>
      <c r="W14" s="185">
        <v>100</v>
      </c>
      <c r="X14" s="234">
        <v>5966</v>
      </c>
      <c r="Y14" s="232">
        <v>5966</v>
      </c>
      <c r="Z14" s="185">
        <v>100</v>
      </c>
      <c r="AA14" s="234">
        <v>811</v>
      </c>
      <c r="AB14" s="232">
        <v>811</v>
      </c>
      <c r="AC14" s="185">
        <v>100</v>
      </c>
      <c r="AD14" s="234">
        <v>11250</v>
      </c>
      <c r="AE14" s="232">
        <v>11250</v>
      </c>
      <c r="AF14" s="185">
        <v>100</v>
      </c>
      <c r="AG14" s="234">
        <v>20569</v>
      </c>
      <c r="AH14" s="232">
        <v>20247</v>
      </c>
      <c r="AI14" s="185">
        <v>98.434537410666536</v>
      </c>
      <c r="AJ14" s="234">
        <v>0</v>
      </c>
      <c r="AK14" s="232">
        <v>0</v>
      </c>
      <c r="AL14" s="185">
        <v>0</v>
      </c>
      <c r="AM14" s="234">
        <v>0</v>
      </c>
      <c r="AN14" s="232">
        <v>0</v>
      </c>
      <c r="AO14" s="185">
        <v>0</v>
      </c>
      <c r="AP14" s="234">
        <v>0</v>
      </c>
      <c r="AQ14" s="232">
        <v>0</v>
      </c>
      <c r="AR14" s="185">
        <v>0</v>
      </c>
      <c r="AS14" s="234">
        <v>0</v>
      </c>
      <c r="AT14" s="232">
        <v>0</v>
      </c>
      <c r="AU14" s="185">
        <v>0</v>
      </c>
      <c r="AV14" s="234">
        <v>0</v>
      </c>
      <c r="AW14" s="232">
        <v>0</v>
      </c>
      <c r="AX14" s="185">
        <v>0</v>
      </c>
      <c r="AY14" s="234">
        <v>0</v>
      </c>
      <c r="AZ14" s="232">
        <v>0</v>
      </c>
      <c r="BA14" s="185">
        <v>0</v>
      </c>
      <c r="BB14" s="234">
        <v>0</v>
      </c>
      <c r="BC14" s="232">
        <v>0</v>
      </c>
      <c r="BD14" s="185">
        <v>0</v>
      </c>
      <c r="BE14" s="234">
        <v>0</v>
      </c>
      <c r="BF14" s="232">
        <v>0</v>
      </c>
      <c r="BG14" s="185">
        <v>0</v>
      </c>
    </row>
    <row r="15" spans="1:62" ht="14.1" customHeight="1" x14ac:dyDescent="0.2">
      <c r="A15" s="259" t="s">
        <v>329</v>
      </c>
      <c r="B15" s="179" t="s">
        <v>371</v>
      </c>
      <c r="C15" s="234">
        <v>0</v>
      </c>
      <c r="D15" s="232">
        <v>0</v>
      </c>
      <c r="E15" s="185">
        <v>0</v>
      </c>
      <c r="F15" s="234">
        <v>0</v>
      </c>
      <c r="G15" s="232">
        <v>0</v>
      </c>
      <c r="H15" s="185">
        <v>0</v>
      </c>
      <c r="I15" s="234">
        <v>0</v>
      </c>
      <c r="J15" s="232">
        <v>0</v>
      </c>
      <c r="K15" s="185">
        <v>0</v>
      </c>
      <c r="L15" s="234">
        <v>0</v>
      </c>
      <c r="M15" s="232">
        <v>0</v>
      </c>
      <c r="N15" s="185">
        <v>0</v>
      </c>
      <c r="O15" s="234">
        <v>0</v>
      </c>
      <c r="P15" s="232">
        <v>0</v>
      </c>
      <c r="Q15" s="185">
        <v>0</v>
      </c>
      <c r="R15" s="234">
        <v>0</v>
      </c>
      <c r="S15" s="232">
        <v>0</v>
      </c>
      <c r="T15" s="185">
        <v>0</v>
      </c>
      <c r="U15" s="234">
        <v>0</v>
      </c>
      <c r="V15" s="232">
        <v>0</v>
      </c>
      <c r="W15" s="185">
        <v>0</v>
      </c>
      <c r="X15" s="234">
        <v>0</v>
      </c>
      <c r="Y15" s="232">
        <v>0</v>
      </c>
      <c r="Z15" s="185">
        <v>0</v>
      </c>
      <c r="AA15" s="234">
        <v>0</v>
      </c>
      <c r="AB15" s="232">
        <v>0</v>
      </c>
      <c r="AC15" s="185">
        <v>0</v>
      </c>
      <c r="AD15" s="234">
        <v>1479188</v>
      </c>
      <c r="AE15" s="232">
        <v>1447064</v>
      </c>
      <c r="AF15" s="185">
        <v>97.828267941600387</v>
      </c>
      <c r="AG15" s="234">
        <v>1535393</v>
      </c>
      <c r="AH15" s="232">
        <v>1535394</v>
      </c>
      <c r="AI15" s="185">
        <v>100.00006512990484</v>
      </c>
      <c r="AJ15" s="234">
        <v>3897322.4569999999</v>
      </c>
      <c r="AK15" s="232">
        <v>3897322.4369999999</v>
      </c>
      <c r="AL15" s="185">
        <v>99.999999486827178</v>
      </c>
      <c r="AM15" s="234">
        <v>1740468</v>
      </c>
      <c r="AN15" s="232">
        <v>1740468</v>
      </c>
      <c r="AO15" s="185">
        <v>100</v>
      </c>
      <c r="AP15" s="234">
        <v>900572</v>
      </c>
      <c r="AQ15" s="232">
        <v>900572</v>
      </c>
      <c r="AR15" s="185">
        <v>100</v>
      </c>
      <c r="AS15" s="234">
        <v>756227</v>
      </c>
      <c r="AT15" s="232">
        <v>756227</v>
      </c>
      <c r="AU15" s="185">
        <v>100</v>
      </c>
      <c r="AV15" s="234">
        <v>0</v>
      </c>
      <c r="AW15" s="232">
        <v>0</v>
      </c>
      <c r="AX15" s="185">
        <v>0</v>
      </c>
      <c r="AY15" s="234">
        <v>0</v>
      </c>
      <c r="AZ15" s="232">
        <v>0</v>
      </c>
      <c r="BA15" s="185">
        <v>0</v>
      </c>
      <c r="BB15" s="234">
        <v>0</v>
      </c>
      <c r="BC15" s="232">
        <v>0</v>
      </c>
      <c r="BD15" s="185">
        <v>0</v>
      </c>
      <c r="BE15" s="234">
        <v>0</v>
      </c>
      <c r="BF15" s="232">
        <v>0</v>
      </c>
      <c r="BG15" s="185">
        <v>0</v>
      </c>
    </row>
    <row r="16" spans="1:62" ht="14.1" customHeight="1" x14ac:dyDescent="0.2">
      <c r="A16" s="261" t="s">
        <v>295</v>
      </c>
      <c r="B16" s="253" t="s">
        <v>508</v>
      </c>
      <c r="C16" s="209">
        <v>2148375</v>
      </c>
      <c r="D16" s="210">
        <v>2093959</v>
      </c>
      <c r="E16" s="211">
        <v>97.467108861348692</v>
      </c>
      <c r="F16" s="209">
        <v>1175000</v>
      </c>
      <c r="G16" s="210">
        <v>1172220</v>
      </c>
      <c r="H16" s="211">
        <v>99.763404255319145</v>
      </c>
      <c r="I16" s="209">
        <v>6547717</v>
      </c>
      <c r="J16" s="210">
        <v>6502956</v>
      </c>
      <c r="K16" s="211">
        <v>99.316387681385748</v>
      </c>
      <c r="L16" s="209">
        <v>0</v>
      </c>
      <c r="M16" s="210">
        <v>0</v>
      </c>
      <c r="N16" s="211">
        <v>0</v>
      </c>
      <c r="O16" s="209">
        <v>600000</v>
      </c>
      <c r="P16" s="210">
        <v>565355</v>
      </c>
      <c r="Q16" s="211">
        <v>94.225833333333327</v>
      </c>
      <c r="R16" s="209">
        <v>1714000</v>
      </c>
      <c r="S16" s="210">
        <v>33833</v>
      </c>
      <c r="T16" s="211">
        <v>1.9739206534422404</v>
      </c>
      <c r="U16" s="209">
        <v>1952497.504</v>
      </c>
      <c r="V16" s="210">
        <v>1949631.986</v>
      </c>
      <c r="W16" s="211">
        <v>99.853238327110304</v>
      </c>
      <c r="X16" s="209">
        <v>7398273</v>
      </c>
      <c r="Y16" s="210">
        <v>7222180</v>
      </c>
      <c r="Z16" s="211">
        <v>97.61980937983769</v>
      </c>
      <c r="AA16" s="209">
        <v>6682200</v>
      </c>
      <c r="AB16" s="210">
        <v>5350023</v>
      </c>
      <c r="AC16" s="211">
        <v>80.063796354494031</v>
      </c>
      <c r="AD16" s="209">
        <v>9909359</v>
      </c>
      <c r="AE16" s="210">
        <v>9712249</v>
      </c>
      <c r="AF16" s="211">
        <v>98.010870329755946</v>
      </c>
      <c r="AG16" s="209">
        <v>7669116</v>
      </c>
      <c r="AH16" s="210">
        <v>7558974</v>
      </c>
      <c r="AI16" s="211">
        <v>98.5638240443879</v>
      </c>
      <c r="AJ16" s="209">
        <v>6657147</v>
      </c>
      <c r="AK16" s="210">
        <v>6498372.4919999996</v>
      </c>
      <c r="AL16" s="211">
        <v>97.614976685958709</v>
      </c>
      <c r="AM16" s="209">
        <v>5514842</v>
      </c>
      <c r="AN16" s="210">
        <v>5126438</v>
      </c>
      <c r="AO16" s="211">
        <v>92.957114637191779</v>
      </c>
      <c r="AP16" s="209">
        <v>3554000</v>
      </c>
      <c r="AQ16" s="210">
        <v>3072512</v>
      </c>
      <c r="AR16" s="211">
        <v>86.452222847495776</v>
      </c>
      <c r="AS16" s="209">
        <v>2290918</v>
      </c>
      <c r="AT16" s="210">
        <v>1113287</v>
      </c>
      <c r="AU16" s="211">
        <v>48.595672127941725</v>
      </c>
      <c r="AV16" s="209">
        <v>7716000</v>
      </c>
      <c r="AW16" s="210">
        <v>7072576.6440000003</v>
      </c>
      <c r="AX16" s="211">
        <v>91.661179937791601</v>
      </c>
      <c r="AY16" s="209">
        <v>8163910</v>
      </c>
      <c r="AZ16" s="210">
        <v>7128498.9630000005</v>
      </c>
      <c r="BA16" s="211">
        <v>87.317216419583261</v>
      </c>
      <c r="BB16" s="209">
        <v>6126000</v>
      </c>
      <c r="BC16" s="210">
        <v>5182657.068</v>
      </c>
      <c r="BD16" s="211">
        <v>84.60099686581782</v>
      </c>
      <c r="BE16" s="209">
        <v>8111000</v>
      </c>
      <c r="BF16" s="210">
        <v>8085417.0300000003</v>
      </c>
      <c r="BG16" s="211">
        <v>99.684589199852056</v>
      </c>
    </row>
    <row r="17" spans="1:59" ht="14.1" customHeight="1" x14ac:dyDescent="0.2">
      <c r="A17" s="262" t="s">
        <v>297</v>
      </c>
      <c r="B17" s="254" t="s">
        <v>248</v>
      </c>
      <c r="C17" s="198">
        <v>2132925</v>
      </c>
      <c r="D17" s="199">
        <v>2078509</v>
      </c>
      <c r="E17" s="206">
        <v>97.448761677039741</v>
      </c>
      <c r="F17" s="198">
        <v>1175000</v>
      </c>
      <c r="G17" s="199">
        <v>1172220</v>
      </c>
      <c r="H17" s="206">
        <v>99.763404255319145</v>
      </c>
      <c r="I17" s="198">
        <v>6547717</v>
      </c>
      <c r="J17" s="199">
        <v>6502956</v>
      </c>
      <c r="K17" s="206">
        <v>99.316387681385748</v>
      </c>
      <c r="L17" s="198">
        <v>0</v>
      </c>
      <c r="M17" s="199">
        <v>0</v>
      </c>
      <c r="N17" s="206">
        <v>0</v>
      </c>
      <c r="O17" s="198">
        <v>600000</v>
      </c>
      <c r="P17" s="199">
        <v>565355</v>
      </c>
      <c r="Q17" s="206">
        <v>94.225833333333327</v>
      </c>
      <c r="R17" s="198">
        <v>1714000</v>
      </c>
      <c r="S17" s="199">
        <v>33833</v>
      </c>
      <c r="T17" s="206">
        <v>1.9739206534422404</v>
      </c>
      <c r="U17" s="198">
        <v>1952497.504</v>
      </c>
      <c r="V17" s="199">
        <v>1949631.986</v>
      </c>
      <c r="W17" s="206">
        <v>99.853238327110304</v>
      </c>
      <c r="X17" s="198">
        <v>7398273</v>
      </c>
      <c r="Y17" s="199">
        <v>7222180</v>
      </c>
      <c r="Z17" s="206">
        <v>97.61980937983769</v>
      </c>
      <c r="AA17" s="198">
        <v>6682200</v>
      </c>
      <c r="AB17" s="199">
        <v>5350023</v>
      </c>
      <c r="AC17" s="206">
        <v>80.063796354494031</v>
      </c>
      <c r="AD17" s="198">
        <v>7380238</v>
      </c>
      <c r="AE17" s="199">
        <v>7183128</v>
      </c>
      <c r="AF17" s="206">
        <v>97.329218922208199</v>
      </c>
      <c r="AG17" s="198">
        <v>5136067</v>
      </c>
      <c r="AH17" s="199">
        <v>5025925</v>
      </c>
      <c r="AI17" s="206">
        <v>97.855518629332522</v>
      </c>
      <c r="AJ17" s="198">
        <v>5494401.9840000002</v>
      </c>
      <c r="AK17" s="199">
        <v>5335627.477</v>
      </c>
      <c r="AL17" s="206">
        <v>97.110249532845245</v>
      </c>
      <c r="AM17" s="198">
        <v>4718385</v>
      </c>
      <c r="AN17" s="199">
        <v>4329981</v>
      </c>
      <c r="AO17" s="206">
        <v>91.768285122981695</v>
      </c>
      <c r="AP17" s="198">
        <v>2685397</v>
      </c>
      <c r="AQ17" s="199">
        <v>2203909</v>
      </c>
      <c r="AR17" s="206">
        <v>82.070137115666697</v>
      </c>
      <c r="AS17" s="198">
        <v>1680000</v>
      </c>
      <c r="AT17" s="199">
        <v>502369</v>
      </c>
      <c r="AU17" s="206">
        <v>29.90291666666667</v>
      </c>
      <c r="AV17" s="198">
        <v>7716000</v>
      </c>
      <c r="AW17" s="199">
        <v>7072576.6440000003</v>
      </c>
      <c r="AX17" s="206">
        <v>91.661179937791601</v>
      </c>
      <c r="AY17" s="198">
        <v>8163910</v>
      </c>
      <c r="AZ17" s="199">
        <v>7128498.9630000005</v>
      </c>
      <c r="BA17" s="206">
        <v>87.317216419583261</v>
      </c>
      <c r="BB17" s="198">
        <v>6126000</v>
      </c>
      <c r="BC17" s="199">
        <v>5182657.068</v>
      </c>
      <c r="BD17" s="206">
        <v>84.60099686581782</v>
      </c>
      <c r="BE17" s="198">
        <v>8111000</v>
      </c>
      <c r="BF17" s="199">
        <v>8085417.0300000003</v>
      </c>
      <c r="BG17" s="206">
        <v>99.684589199852056</v>
      </c>
    </row>
    <row r="18" spans="1:59" ht="14.1" customHeight="1" x14ac:dyDescent="0.2">
      <c r="A18" s="259" t="s">
        <v>397</v>
      </c>
      <c r="B18" s="179" t="s">
        <v>545</v>
      </c>
      <c r="C18" s="103">
        <v>208578</v>
      </c>
      <c r="D18" s="182">
        <v>208578</v>
      </c>
      <c r="E18" s="185">
        <v>100</v>
      </c>
      <c r="F18" s="103">
        <v>0</v>
      </c>
      <c r="G18" s="182">
        <v>0</v>
      </c>
      <c r="H18" s="185">
        <v>0</v>
      </c>
      <c r="I18" s="103">
        <v>0</v>
      </c>
      <c r="J18" s="182">
        <v>0</v>
      </c>
      <c r="K18" s="185">
        <v>0</v>
      </c>
      <c r="L18" s="103">
        <v>0</v>
      </c>
      <c r="M18" s="182">
        <v>0</v>
      </c>
      <c r="N18" s="185">
        <v>0</v>
      </c>
      <c r="O18" s="103">
        <v>0</v>
      </c>
      <c r="P18" s="182">
        <v>0</v>
      </c>
      <c r="Q18" s="185">
        <v>0</v>
      </c>
      <c r="R18" s="103">
        <v>0</v>
      </c>
      <c r="S18" s="182">
        <v>0</v>
      </c>
      <c r="T18" s="185">
        <v>0</v>
      </c>
      <c r="U18" s="103">
        <v>0</v>
      </c>
      <c r="V18" s="182">
        <v>0</v>
      </c>
      <c r="W18" s="185">
        <v>0</v>
      </c>
      <c r="X18" s="103">
        <v>0</v>
      </c>
      <c r="Y18" s="182">
        <v>0</v>
      </c>
      <c r="Z18" s="185">
        <v>0</v>
      </c>
      <c r="AA18" s="103">
        <v>0</v>
      </c>
      <c r="AB18" s="182">
        <v>0</v>
      </c>
      <c r="AC18" s="185">
        <v>0</v>
      </c>
      <c r="AD18" s="103">
        <v>0</v>
      </c>
      <c r="AE18" s="182">
        <v>0</v>
      </c>
      <c r="AF18" s="185">
        <v>0</v>
      </c>
      <c r="AG18" s="103">
        <v>0</v>
      </c>
      <c r="AH18" s="182">
        <v>0</v>
      </c>
      <c r="AI18" s="185">
        <v>0</v>
      </c>
      <c r="AJ18" s="103">
        <v>0</v>
      </c>
      <c r="AK18" s="182">
        <v>0</v>
      </c>
      <c r="AL18" s="185">
        <v>0</v>
      </c>
      <c r="AM18" s="103">
        <v>0</v>
      </c>
      <c r="AN18" s="182">
        <v>0</v>
      </c>
      <c r="AO18" s="185">
        <v>0</v>
      </c>
      <c r="AP18" s="103">
        <v>0</v>
      </c>
      <c r="AQ18" s="182">
        <v>0</v>
      </c>
      <c r="AR18" s="185">
        <v>0</v>
      </c>
      <c r="AS18" s="103">
        <v>0</v>
      </c>
      <c r="AT18" s="182">
        <v>0</v>
      </c>
      <c r="AU18" s="185">
        <v>0</v>
      </c>
      <c r="AV18" s="103">
        <v>0</v>
      </c>
      <c r="AW18" s="182">
        <v>0</v>
      </c>
      <c r="AX18" s="185">
        <v>0</v>
      </c>
      <c r="AY18" s="103">
        <v>0</v>
      </c>
      <c r="AZ18" s="182">
        <v>0</v>
      </c>
      <c r="BA18" s="185">
        <v>0</v>
      </c>
      <c r="BB18" s="103">
        <v>0</v>
      </c>
      <c r="BC18" s="182">
        <v>0</v>
      </c>
      <c r="BD18" s="185">
        <v>0</v>
      </c>
      <c r="BE18" s="103">
        <v>0</v>
      </c>
      <c r="BF18" s="182">
        <v>0</v>
      </c>
      <c r="BG18" s="185">
        <v>0</v>
      </c>
    </row>
    <row r="19" spans="1:59" ht="14.1" customHeight="1" x14ac:dyDescent="0.2">
      <c r="A19" s="259" t="s">
        <v>357</v>
      </c>
      <c r="B19" s="95" t="s">
        <v>580</v>
      </c>
      <c r="C19" s="103">
        <v>1924347</v>
      </c>
      <c r="D19" s="182">
        <v>1869931</v>
      </c>
      <c r="E19" s="185">
        <v>97.172235568740987</v>
      </c>
      <c r="F19" s="103">
        <v>1175000</v>
      </c>
      <c r="G19" s="182">
        <v>1172220</v>
      </c>
      <c r="H19" s="185">
        <v>99.763404255319145</v>
      </c>
      <c r="I19" s="103">
        <v>0</v>
      </c>
      <c r="J19" s="182">
        <v>0</v>
      </c>
      <c r="K19" s="185">
        <v>0</v>
      </c>
      <c r="L19" s="103">
        <v>0</v>
      </c>
      <c r="M19" s="182">
        <v>0</v>
      </c>
      <c r="N19" s="185">
        <v>0</v>
      </c>
      <c r="O19" s="103">
        <v>0</v>
      </c>
      <c r="P19" s="182">
        <v>0</v>
      </c>
      <c r="Q19" s="185">
        <v>0</v>
      </c>
      <c r="R19" s="103">
        <v>0</v>
      </c>
      <c r="S19" s="182">
        <v>0</v>
      </c>
      <c r="T19" s="185">
        <v>0</v>
      </c>
      <c r="U19" s="103">
        <v>0</v>
      </c>
      <c r="V19" s="182">
        <v>0</v>
      </c>
      <c r="W19" s="185">
        <v>0</v>
      </c>
      <c r="X19" s="103">
        <v>0</v>
      </c>
      <c r="Y19" s="182">
        <v>0</v>
      </c>
      <c r="Z19" s="185">
        <v>0</v>
      </c>
      <c r="AA19" s="103">
        <v>0</v>
      </c>
      <c r="AB19" s="182">
        <v>0</v>
      </c>
      <c r="AC19" s="185">
        <v>0</v>
      </c>
      <c r="AD19" s="103">
        <v>0</v>
      </c>
      <c r="AE19" s="182">
        <v>0</v>
      </c>
      <c r="AF19" s="185">
        <v>0</v>
      </c>
      <c r="AG19" s="103">
        <v>0</v>
      </c>
      <c r="AH19" s="182">
        <v>0</v>
      </c>
      <c r="AI19" s="185">
        <v>0</v>
      </c>
      <c r="AJ19" s="103">
        <v>0</v>
      </c>
      <c r="AK19" s="182">
        <v>0</v>
      </c>
      <c r="AL19" s="185">
        <v>0</v>
      </c>
      <c r="AM19" s="103">
        <v>0</v>
      </c>
      <c r="AN19" s="182">
        <v>0</v>
      </c>
      <c r="AO19" s="185">
        <v>0</v>
      </c>
      <c r="AP19" s="103">
        <v>0</v>
      </c>
      <c r="AQ19" s="182">
        <v>0</v>
      </c>
      <c r="AR19" s="185">
        <v>0</v>
      </c>
      <c r="AS19" s="103">
        <v>0</v>
      </c>
      <c r="AT19" s="182">
        <v>0</v>
      </c>
      <c r="AU19" s="185">
        <v>0</v>
      </c>
      <c r="AV19" s="103">
        <v>0</v>
      </c>
      <c r="AW19" s="182">
        <v>0</v>
      </c>
      <c r="AX19" s="185">
        <v>0</v>
      </c>
      <c r="AY19" s="103">
        <v>0</v>
      </c>
      <c r="AZ19" s="182">
        <v>0</v>
      </c>
      <c r="BA19" s="185">
        <v>0</v>
      </c>
      <c r="BB19" s="103">
        <v>0</v>
      </c>
      <c r="BC19" s="182">
        <v>0</v>
      </c>
      <c r="BD19" s="185">
        <v>0</v>
      </c>
      <c r="BE19" s="103">
        <v>0</v>
      </c>
      <c r="BF19" s="182">
        <v>0</v>
      </c>
      <c r="BG19" s="185">
        <v>0</v>
      </c>
    </row>
    <row r="20" spans="1:59" ht="14.1" customHeight="1" x14ac:dyDescent="0.2">
      <c r="A20" s="259" t="s">
        <v>299</v>
      </c>
      <c r="B20" s="179" t="s">
        <v>581</v>
      </c>
      <c r="C20" s="233">
        <v>0</v>
      </c>
      <c r="D20" s="231">
        <v>0</v>
      </c>
      <c r="E20" s="185">
        <v>0</v>
      </c>
      <c r="F20" s="233">
        <v>0</v>
      </c>
      <c r="G20" s="231">
        <v>0</v>
      </c>
      <c r="H20" s="185">
        <v>0</v>
      </c>
      <c r="I20" s="233">
        <v>6547717</v>
      </c>
      <c r="J20" s="231">
        <v>6502956</v>
      </c>
      <c r="K20" s="185">
        <v>99.316387681385748</v>
      </c>
      <c r="L20" s="233">
        <v>0</v>
      </c>
      <c r="M20" s="231">
        <v>0</v>
      </c>
      <c r="N20" s="185">
        <v>0</v>
      </c>
      <c r="O20" s="233">
        <v>600000</v>
      </c>
      <c r="P20" s="231">
        <v>565355</v>
      </c>
      <c r="Q20" s="185">
        <v>94.225833333333327</v>
      </c>
      <c r="R20" s="233">
        <v>1714000</v>
      </c>
      <c r="S20" s="231">
        <v>33833</v>
      </c>
      <c r="T20" s="185">
        <v>1.9739206534422404</v>
      </c>
      <c r="U20" s="233">
        <v>17395.311999999918</v>
      </c>
      <c r="V20" s="231">
        <v>17395.311999999998</v>
      </c>
      <c r="W20" s="185">
        <v>100.00000000000047</v>
      </c>
      <c r="X20" s="233">
        <v>0</v>
      </c>
      <c r="Y20" s="231">
        <v>0</v>
      </c>
      <c r="Z20" s="185">
        <v>0</v>
      </c>
      <c r="AA20" s="233">
        <v>0</v>
      </c>
      <c r="AB20" s="231">
        <v>0</v>
      </c>
      <c r="AC20" s="185">
        <v>0</v>
      </c>
      <c r="AD20" s="233">
        <v>0</v>
      </c>
      <c r="AE20" s="231">
        <v>0</v>
      </c>
      <c r="AF20" s="185">
        <v>0</v>
      </c>
      <c r="AG20" s="233">
        <v>0</v>
      </c>
      <c r="AH20" s="231">
        <v>0</v>
      </c>
      <c r="AI20" s="185">
        <v>0</v>
      </c>
      <c r="AJ20" s="233">
        <v>0</v>
      </c>
      <c r="AK20" s="231">
        <v>0</v>
      </c>
      <c r="AL20" s="185">
        <v>0</v>
      </c>
      <c r="AM20" s="233">
        <v>0</v>
      </c>
      <c r="AN20" s="231">
        <v>0</v>
      </c>
      <c r="AO20" s="185">
        <v>0</v>
      </c>
      <c r="AP20" s="233">
        <v>0</v>
      </c>
      <c r="AQ20" s="231">
        <v>0</v>
      </c>
      <c r="AR20" s="185">
        <v>0</v>
      </c>
      <c r="AS20" s="233">
        <v>0</v>
      </c>
      <c r="AT20" s="231">
        <v>0</v>
      </c>
      <c r="AU20" s="185">
        <v>0</v>
      </c>
      <c r="AV20" s="233">
        <v>0</v>
      </c>
      <c r="AW20" s="231">
        <v>0</v>
      </c>
      <c r="AX20" s="185">
        <v>0</v>
      </c>
      <c r="AY20" s="233">
        <v>0</v>
      </c>
      <c r="AZ20" s="231">
        <v>0</v>
      </c>
      <c r="BA20" s="185">
        <v>0</v>
      </c>
      <c r="BB20" s="233">
        <v>0</v>
      </c>
      <c r="BC20" s="231">
        <v>0</v>
      </c>
      <c r="BD20" s="185">
        <v>0</v>
      </c>
      <c r="BE20" s="233">
        <v>0</v>
      </c>
      <c r="BF20" s="231">
        <v>0</v>
      </c>
      <c r="BG20" s="185">
        <v>0</v>
      </c>
    </row>
    <row r="21" spans="1:59" ht="21" x14ac:dyDescent="0.2">
      <c r="A21" s="259" t="s">
        <v>10</v>
      </c>
      <c r="B21" s="159" t="s">
        <v>547</v>
      </c>
      <c r="C21" s="103">
        <v>0</v>
      </c>
      <c r="D21" s="182">
        <v>0</v>
      </c>
      <c r="E21" s="185">
        <v>0</v>
      </c>
      <c r="F21" s="103">
        <v>0</v>
      </c>
      <c r="G21" s="182">
        <v>0</v>
      </c>
      <c r="H21" s="185">
        <v>0</v>
      </c>
      <c r="I21" s="103">
        <v>0</v>
      </c>
      <c r="J21" s="182">
        <v>0</v>
      </c>
      <c r="K21" s="185">
        <v>0</v>
      </c>
      <c r="L21" s="103">
        <v>0</v>
      </c>
      <c r="M21" s="182">
        <v>0</v>
      </c>
      <c r="N21" s="185">
        <v>0</v>
      </c>
      <c r="O21" s="103">
        <v>0</v>
      </c>
      <c r="P21" s="182">
        <v>0</v>
      </c>
      <c r="Q21" s="185">
        <v>0</v>
      </c>
      <c r="R21" s="103">
        <v>0</v>
      </c>
      <c r="S21" s="182">
        <v>0</v>
      </c>
      <c r="T21" s="185">
        <v>0</v>
      </c>
      <c r="U21" s="103">
        <v>0</v>
      </c>
      <c r="V21" s="182">
        <v>0</v>
      </c>
      <c r="W21" s="185">
        <v>0</v>
      </c>
      <c r="X21" s="103">
        <v>7398273</v>
      </c>
      <c r="Y21" s="182">
        <v>7222180</v>
      </c>
      <c r="Z21" s="185">
        <v>97.61980937983769</v>
      </c>
      <c r="AA21" s="103">
        <v>6682200</v>
      </c>
      <c r="AB21" s="182">
        <v>5350023</v>
      </c>
      <c r="AC21" s="185">
        <v>80.063796354494031</v>
      </c>
      <c r="AD21" s="103">
        <v>7380238</v>
      </c>
      <c r="AE21" s="182">
        <v>7183128</v>
      </c>
      <c r="AF21" s="185">
        <v>97.329218922208199</v>
      </c>
      <c r="AG21" s="103">
        <v>380107</v>
      </c>
      <c r="AH21" s="182">
        <v>380080</v>
      </c>
      <c r="AI21" s="185">
        <v>99.992896736971431</v>
      </c>
      <c r="AJ21" s="103">
        <v>0</v>
      </c>
      <c r="AK21" s="182">
        <v>0</v>
      </c>
      <c r="AL21" s="185">
        <v>0</v>
      </c>
      <c r="AM21" s="103">
        <v>0</v>
      </c>
      <c r="AN21" s="182">
        <v>0</v>
      </c>
      <c r="AO21" s="185">
        <v>0</v>
      </c>
      <c r="AP21" s="103">
        <v>0</v>
      </c>
      <c r="AQ21" s="182">
        <v>0</v>
      </c>
      <c r="AR21" s="185">
        <v>0</v>
      </c>
      <c r="AS21" s="103">
        <v>0</v>
      </c>
      <c r="AT21" s="182">
        <v>0</v>
      </c>
      <c r="AU21" s="185">
        <v>0</v>
      </c>
      <c r="AV21" s="103">
        <v>0</v>
      </c>
      <c r="AW21" s="182">
        <v>0</v>
      </c>
      <c r="AX21" s="185">
        <v>0</v>
      </c>
      <c r="AY21" s="103">
        <v>0</v>
      </c>
      <c r="AZ21" s="182">
        <v>0</v>
      </c>
      <c r="BA21" s="185">
        <v>0</v>
      </c>
      <c r="BB21" s="103">
        <v>0</v>
      </c>
      <c r="BC21" s="182">
        <v>0</v>
      </c>
      <c r="BD21" s="185">
        <v>0</v>
      </c>
      <c r="BE21" s="103">
        <v>0</v>
      </c>
      <c r="BF21" s="182">
        <v>0</v>
      </c>
      <c r="BG21" s="185">
        <v>0</v>
      </c>
    </row>
    <row r="22" spans="1:59" ht="14.1" customHeight="1" x14ac:dyDescent="0.2">
      <c r="A22" s="259"/>
      <c r="B22" s="159" t="s">
        <v>546</v>
      </c>
      <c r="C22" s="103">
        <v>0</v>
      </c>
      <c r="D22" s="182">
        <v>0</v>
      </c>
      <c r="E22" s="185">
        <v>0</v>
      </c>
      <c r="F22" s="103">
        <v>0</v>
      </c>
      <c r="G22" s="182">
        <v>0</v>
      </c>
      <c r="H22" s="185">
        <v>0</v>
      </c>
      <c r="I22" s="103">
        <v>0</v>
      </c>
      <c r="J22" s="182">
        <v>0</v>
      </c>
      <c r="K22" s="185">
        <v>0</v>
      </c>
      <c r="L22" s="103">
        <v>0</v>
      </c>
      <c r="M22" s="182">
        <v>0</v>
      </c>
      <c r="N22" s="185">
        <v>0</v>
      </c>
      <c r="O22" s="103">
        <v>0</v>
      </c>
      <c r="P22" s="182">
        <v>0</v>
      </c>
      <c r="Q22" s="185">
        <v>0</v>
      </c>
      <c r="R22" s="103">
        <v>0</v>
      </c>
      <c r="S22" s="182">
        <v>0</v>
      </c>
      <c r="T22" s="185">
        <v>0</v>
      </c>
      <c r="U22" s="103">
        <v>0</v>
      </c>
      <c r="V22" s="182">
        <v>0</v>
      </c>
      <c r="W22" s="185">
        <v>0</v>
      </c>
      <c r="X22" s="103">
        <v>0</v>
      </c>
      <c r="Y22" s="182">
        <v>0</v>
      </c>
      <c r="Z22" s="185">
        <v>0</v>
      </c>
      <c r="AA22" s="103">
        <v>0</v>
      </c>
      <c r="AB22" s="182">
        <v>0</v>
      </c>
      <c r="AC22" s="185">
        <v>0</v>
      </c>
      <c r="AD22" s="103">
        <v>0</v>
      </c>
      <c r="AE22" s="182">
        <v>0</v>
      </c>
      <c r="AF22" s="185">
        <v>0</v>
      </c>
      <c r="AG22" s="103">
        <v>4755960</v>
      </c>
      <c r="AH22" s="182">
        <v>4645845</v>
      </c>
      <c r="AI22" s="185">
        <v>0</v>
      </c>
      <c r="AJ22" s="103">
        <v>5494401.9840000002</v>
      </c>
      <c r="AK22" s="182">
        <v>5335627.477</v>
      </c>
      <c r="AL22" s="185">
        <v>0</v>
      </c>
      <c r="AM22" s="103">
        <v>4718385</v>
      </c>
      <c r="AN22" s="182">
        <v>4329981</v>
      </c>
      <c r="AO22" s="185">
        <v>0</v>
      </c>
      <c r="AP22" s="103">
        <v>2685397</v>
      </c>
      <c r="AQ22" s="182">
        <v>2203909</v>
      </c>
      <c r="AR22" s="185">
        <v>0</v>
      </c>
      <c r="AS22" s="103">
        <v>0</v>
      </c>
      <c r="AT22" s="182">
        <v>0</v>
      </c>
      <c r="AU22" s="185">
        <v>0</v>
      </c>
      <c r="AV22" s="103">
        <v>0</v>
      </c>
      <c r="AW22" s="182">
        <v>0</v>
      </c>
      <c r="AX22" s="185">
        <v>0</v>
      </c>
      <c r="AY22" s="103">
        <v>0</v>
      </c>
      <c r="AZ22" s="182">
        <v>0</v>
      </c>
      <c r="BA22" s="185">
        <v>0</v>
      </c>
      <c r="BB22" s="103">
        <v>0</v>
      </c>
      <c r="BC22" s="182">
        <v>0</v>
      </c>
      <c r="BD22" s="185">
        <v>0</v>
      </c>
      <c r="BE22" s="103">
        <v>0</v>
      </c>
      <c r="BF22" s="182">
        <v>0</v>
      </c>
      <c r="BG22" s="185">
        <v>0</v>
      </c>
    </row>
    <row r="23" spans="1:59" ht="14.1" customHeight="1" x14ac:dyDescent="0.2">
      <c r="A23" s="259"/>
      <c r="B23" s="159" t="s">
        <v>515</v>
      </c>
      <c r="C23" s="103">
        <v>0</v>
      </c>
      <c r="D23" s="182">
        <v>0</v>
      </c>
      <c r="E23" s="185">
        <v>0</v>
      </c>
      <c r="F23" s="103">
        <v>0</v>
      </c>
      <c r="G23" s="182">
        <v>0</v>
      </c>
      <c r="H23" s="185">
        <v>0</v>
      </c>
      <c r="I23" s="103">
        <v>0</v>
      </c>
      <c r="J23" s="182">
        <v>0</v>
      </c>
      <c r="K23" s="185">
        <v>0</v>
      </c>
      <c r="L23" s="103">
        <v>0</v>
      </c>
      <c r="M23" s="182">
        <v>0</v>
      </c>
      <c r="N23" s="185">
        <v>0</v>
      </c>
      <c r="O23" s="103">
        <v>0</v>
      </c>
      <c r="P23" s="182">
        <v>0</v>
      </c>
      <c r="Q23" s="185">
        <v>0</v>
      </c>
      <c r="R23" s="103">
        <v>0</v>
      </c>
      <c r="S23" s="182">
        <v>0</v>
      </c>
      <c r="T23" s="185">
        <v>0</v>
      </c>
      <c r="U23" s="103">
        <v>0</v>
      </c>
      <c r="V23" s="182">
        <v>0</v>
      </c>
      <c r="W23" s="185">
        <v>0</v>
      </c>
      <c r="X23" s="103">
        <v>0</v>
      </c>
      <c r="Y23" s="182">
        <v>0</v>
      </c>
      <c r="Z23" s="185">
        <v>0</v>
      </c>
      <c r="AA23" s="103">
        <v>0</v>
      </c>
      <c r="AB23" s="182">
        <v>0</v>
      </c>
      <c r="AC23" s="185">
        <v>0</v>
      </c>
      <c r="AD23" s="103">
        <v>0</v>
      </c>
      <c r="AE23" s="182">
        <v>0</v>
      </c>
      <c r="AF23" s="185">
        <v>0</v>
      </c>
      <c r="AG23" s="103">
        <v>0</v>
      </c>
      <c r="AH23" s="182">
        <v>0</v>
      </c>
      <c r="AI23" s="185">
        <v>0</v>
      </c>
      <c r="AJ23" s="103">
        <v>0</v>
      </c>
      <c r="AK23" s="182">
        <v>0</v>
      </c>
      <c r="AL23" s="185">
        <v>0</v>
      </c>
      <c r="AM23" s="103">
        <v>0</v>
      </c>
      <c r="AN23" s="182">
        <v>0</v>
      </c>
      <c r="AO23" s="185">
        <v>0</v>
      </c>
      <c r="AP23" s="103">
        <v>0</v>
      </c>
      <c r="AQ23" s="182">
        <v>0</v>
      </c>
      <c r="AR23" s="185">
        <v>0</v>
      </c>
      <c r="AS23" s="103">
        <v>0</v>
      </c>
      <c r="AT23" s="182">
        <v>0</v>
      </c>
      <c r="AU23" s="185">
        <v>0</v>
      </c>
      <c r="AV23" s="103">
        <v>0</v>
      </c>
      <c r="AW23" s="182">
        <v>0</v>
      </c>
      <c r="AX23" s="185">
        <v>0</v>
      </c>
      <c r="AY23" s="103">
        <v>0</v>
      </c>
      <c r="AZ23" s="182">
        <v>0</v>
      </c>
      <c r="BA23" s="185">
        <v>0</v>
      </c>
      <c r="BB23" s="103">
        <v>0</v>
      </c>
      <c r="BC23" s="182">
        <v>0</v>
      </c>
      <c r="BD23" s="185">
        <v>0</v>
      </c>
      <c r="BE23" s="103">
        <v>6998873.983</v>
      </c>
      <c r="BF23" s="182">
        <v>6973291.0130000003</v>
      </c>
      <c r="BG23" s="185">
        <v>99.634470201033196</v>
      </c>
    </row>
    <row r="24" spans="1:59" ht="14.1" customHeight="1" x14ac:dyDescent="0.2">
      <c r="A24" s="259"/>
      <c r="B24" s="159" t="s">
        <v>474</v>
      </c>
      <c r="C24" s="103">
        <v>0</v>
      </c>
      <c r="D24" s="182">
        <v>0</v>
      </c>
      <c r="E24" s="185">
        <v>0</v>
      </c>
      <c r="F24" s="103">
        <v>0</v>
      </c>
      <c r="G24" s="182">
        <v>0</v>
      </c>
      <c r="H24" s="185">
        <v>0</v>
      </c>
      <c r="I24" s="103">
        <v>0</v>
      </c>
      <c r="J24" s="182">
        <v>0</v>
      </c>
      <c r="K24" s="185">
        <v>0</v>
      </c>
      <c r="L24" s="103">
        <v>0</v>
      </c>
      <c r="M24" s="182">
        <v>0</v>
      </c>
      <c r="N24" s="185">
        <v>0</v>
      </c>
      <c r="O24" s="103">
        <v>0</v>
      </c>
      <c r="P24" s="182">
        <v>0</v>
      </c>
      <c r="Q24" s="185">
        <v>0</v>
      </c>
      <c r="R24" s="103">
        <v>0</v>
      </c>
      <c r="S24" s="182">
        <v>0</v>
      </c>
      <c r="T24" s="185">
        <v>0</v>
      </c>
      <c r="U24" s="103">
        <v>0</v>
      </c>
      <c r="V24" s="182">
        <v>0</v>
      </c>
      <c r="W24" s="185">
        <v>0</v>
      </c>
      <c r="X24" s="103">
        <v>0</v>
      </c>
      <c r="Y24" s="182">
        <v>0</v>
      </c>
      <c r="Z24" s="185">
        <v>0</v>
      </c>
      <c r="AA24" s="103">
        <v>0</v>
      </c>
      <c r="AB24" s="182">
        <v>0</v>
      </c>
      <c r="AC24" s="185">
        <v>0</v>
      </c>
      <c r="AD24" s="103">
        <v>0</v>
      </c>
      <c r="AE24" s="182">
        <v>0</v>
      </c>
      <c r="AF24" s="185">
        <v>0</v>
      </c>
      <c r="AG24" s="103">
        <v>0</v>
      </c>
      <c r="AH24" s="182">
        <v>0</v>
      </c>
      <c r="AI24" s="185">
        <v>0</v>
      </c>
      <c r="AJ24" s="103">
        <v>0</v>
      </c>
      <c r="AK24" s="182">
        <v>0</v>
      </c>
      <c r="AL24" s="185">
        <v>0</v>
      </c>
      <c r="AM24" s="103">
        <v>0</v>
      </c>
      <c r="AN24" s="182">
        <v>0</v>
      </c>
      <c r="AO24" s="185">
        <v>0</v>
      </c>
      <c r="AP24" s="103">
        <v>0</v>
      </c>
      <c r="AQ24" s="182">
        <v>0</v>
      </c>
      <c r="AR24" s="185">
        <v>0</v>
      </c>
      <c r="AS24" s="103">
        <v>1680000</v>
      </c>
      <c r="AT24" s="182">
        <v>502369</v>
      </c>
      <c r="AU24" s="185">
        <v>0</v>
      </c>
      <c r="AV24" s="103">
        <v>7716000</v>
      </c>
      <c r="AW24" s="182">
        <v>7072576.6440000003</v>
      </c>
      <c r="AX24" s="185">
        <v>0</v>
      </c>
      <c r="AY24" s="103">
        <v>8163910</v>
      </c>
      <c r="AZ24" s="182">
        <v>7128498.9630000005</v>
      </c>
      <c r="BA24" s="185">
        <v>0</v>
      </c>
      <c r="BB24" s="103">
        <v>6126000</v>
      </c>
      <c r="BC24" s="182">
        <v>5182657.068</v>
      </c>
      <c r="BD24" s="185">
        <v>0</v>
      </c>
      <c r="BE24" s="103">
        <v>1112126.017</v>
      </c>
      <c r="BF24" s="182">
        <v>1112126.017</v>
      </c>
      <c r="BG24" s="185">
        <v>100</v>
      </c>
    </row>
    <row r="25" spans="1:59" ht="14.1" customHeight="1" x14ac:dyDescent="0.2">
      <c r="A25" s="259" t="s">
        <v>0</v>
      </c>
      <c r="B25" s="159" t="s">
        <v>509</v>
      </c>
      <c r="C25" s="103">
        <v>15450</v>
      </c>
      <c r="D25" s="182">
        <v>15450</v>
      </c>
      <c r="E25" s="185">
        <v>100</v>
      </c>
      <c r="F25" s="103">
        <v>0</v>
      </c>
      <c r="G25" s="182">
        <v>0</v>
      </c>
      <c r="H25" s="185">
        <v>0</v>
      </c>
      <c r="I25" s="103">
        <v>0</v>
      </c>
      <c r="J25" s="182">
        <v>0</v>
      </c>
      <c r="K25" s="185">
        <v>0</v>
      </c>
      <c r="L25" s="103">
        <v>0</v>
      </c>
      <c r="M25" s="182">
        <v>0</v>
      </c>
      <c r="N25" s="185">
        <v>0</v>
      </c>
      <c r="O25" s="103">
        <v>0</v>
      </c>
      <c r="P25" s="182">
        <v>0</v>
      </c>
      <c r="Q25" s="185">
        <v>0</v>
      </c>
      <c r="R25" s="103">
        <v>0</v>
      </c>
      <c r="S25" s="182">
        <v>0</v>
      </c>
      <c r="T25" s="185">
        <v>0</v>
      </c>
      <c r="U25" s="103">
        <v>0</v>
      </c>
      <c r="V25" s="182">
        <v>0</v>
      </c>
      <c r="W25" s="185">
        <v>0</v>
      </c>
      <c r="X25" s="103">
        <v>0</v>
      </c>
      <c r="Y25" s="182">
        <v>0</v>
      </c>
      <c r="Z25" s="185">
        <v>0</v>
      </c>
      <c r="AA25" s="103">
        <v>0</v>
      </c>
      <c r="AB25" s="182">
        <v>0</v>
      </c>
      <c r="AC25" s="185">
        <v>0</v>
      </c>
      <c r="AD25" s="103">
        <v>0</v>
      </c>
      <c r="AE25" s="182">
        <v>0</v>
      </c>
      <c r="AF25" s="185">
        <v>0</v>
      </c>
      <c r="AG25" s="103">
        <v>0</v>
      </c>
      <c r="AH25" s="182">
        <v>0</v>
      </c>
      <c r="AI25" s="185">
        <v>0</v>
      </c>
      <c r="AJ25" s="103">
        <v>0</v>
      </c>
      <c r="AK25" s="182">
        <v>0</v>
      </c>
      <c r="AL25" s="185">
        <v>0</v>
      </c>
      <c r="AM25" s="103">
        <v>0</v>
      </c>
      <c r="AN25" s="182">
        <v>0</v>
      </c>
      <c r="AO25" s="185">
        <v>0</v>
      </c>
      <c r="AP25" s="103">
        <v>0</v>
      </c>
      <c r="AQ25" s="182">
        <v>0</v>
      </c>
      <c r="AR25" s="185">
        <v>0</v>
      </c>
      <c r="AS25" s="103">
        <v>0</v>
      </c>
      <c r="AT25" s="182">
        <v>0</v>
      </c>
      <c r="AU25" s="185">
        <v>0</v>
      </c>
      <c r="AV25" s="103">
        <v>0</v>
      </c>
      <c r="AW25" s="182">
        <v>0</v>
      </c>
      <c r="AX25" s="185">
        <v>0</v>
      </c>
      <c r="AY25" s="103">
        <v>0</v>
      </c>
      <c r="AZ25" s="182">
        <v>0</v>
      </c>
      <c r="BA25" s="185">
        <v>0</v>
      </c>
      <c r="BB25" s="103">
        <v>0</v>
      </c>
      <c r="BC25" s="182">
        <v>0</v>
      </c>
      <c r="BD25" s="185">
        <v>0</v>
      </c>
      <c r="BE25" s="103">
        <v>0</v>
      </c>
      <c r="BF25" s="182">
        <v>0</v>
      </c>
      <c r="BG25" s="185">
        <v>0</v>
      </c>
    </row>
    <row r="26" spans="1:59" ht="14.1" customHeight="1" x14ac:dyDescent="0.2">
      <c r="A26" s="259" t="s">
        <v>350</v>
      </c>
      <c r="B26" s="159" t="s">
        <v>531</v>
      </c>
      <c r="C26" s="103">
        <v>15433</v>
      </c>
      <c r="D26" s="182">
        <v>15433</v>
      </c>
      <c r="E26" s="185">
        <v>0</v>
      </c>
      <c r="F26" s="103">
        <v>0</v>
      </c>
      <c r="G26" s="182">
        <v>0</v>
      </c>
      <c r="H26" s="185">
        <v>0</v>
      </c>
      <c r="I26" s="103">
        <v>0</v>
      </c>
      <c r="J26" s="182">
        <v>0</v>
      </c>
      <c r="K26" s="185">
        <v>0</v>
      </c>
      <c r="L26" s="103">
        <v>0</v>
      </c>
      <c r="M26" s="182">
        <v>0</v>
      </c>
      <c r="N26" s="185">
        <v>0</v>
      </c>
      <c r="O26" s="103">
        <v>0</v>
      </c>
      <c r="P26" s="182">
        <v>0</v>
      </c>
      <c r="Q26" s="185">
        <v>0</v>
      </c>
      <c r="R26" s="103">
        <v>0</v>
      </c>
      <c r="S26" s="182">
        <v>0</v>
      </c>
      <c r="T26" s="185">
        <v>0</v>
      </c>
      <c r="U26" s="103">
        <v>0</v>
      </c>
      <c r="V26" s="182">
        <v>0</v>
      </c>
      <c r="W26" s="185">
        <v>0</v>
      </c>
      <c r="X26" s="103">
        <v>0</v>
      </c>
      <c r="Y26" s="182">
        <v>0</v>
      </c>
      <c r="Z26" s="185">
        <v>0</v>
      </c>
      <c r="AA26" s="103">
        <v>0</v>
      </c>
      <c r="AB26" s="182">
        <v>0</v>
      </c>
      <c r="AC26" s="185">
        <v>0</v>
      </c>
      <c r="AD26" s="103">
        <v>0</v>
      </c>
      <c r="AE26" s="182">
        <v>0</v>
      </c>
      <c r="AF26" s="185">
        <v>0</v>
      </c>
      <c r="AG26" s="103">
        <v>78000</v>
      </c>
      <c r="AH26" s="182">
        <v>78000</v>
      </c>
      <c r="AI26" s="185">
        <v>100</v>
      </c>
      <c r="AJ26" s="103">
        <v>750</v>
      </c>
      <c r="AK26" s="182">
        <v>750</v>
      </c>
      <c r="AL26" s="185">
        <v>100</v>
      </c>
      <c r="AM26" s="103">
        <v>0</v>
      </c>
      <c r="AN26" s="182">
        <v>0</v>
      </c>
      <c r="AO26" s="185">
        <v>0</v>
      </c>
      <c r="AP26" s="103">
        <v>0</v>
      </c>
      <c r="AQ26" s="182">
        <v>0</v>
      </c>
      <c r="AR26" s="185">
        <v>0</v>
      </c>
      <c r="AS26" s="103">
        <v>0</v>
      </c>
      <c r="AT26" s="182">
        <v>0</v>
      </c>
      <c r="AU26" s="185">
        <v>0</v>
      </c>
      <c r="AV26" s="103">
        <v>0</v>
      </c>
      <c r="AW26" s="182">
        <v>0</v>
      </c>
      <c r="AX26" s="185">
        <v>0</v>
      </c>
      <c r="AY26" s="103">
        <v>0</v>
      </c>
      <c r="AZ26" s="182">
        <v>0</v>
      </c>
      <c r="BA26" s="185">
        <v>0</v>
      </c>
      <c r="BB26" s="103">
        <v>0</v>
      </c>
      <c r="BC26" s="182">
        <v>0</v>
      </c>
      <c r="BD26" s="185">
        <v>0</v>
      </c>
      <c r="BE26" s="103">
        <v>0</v>
      </c>
      <c r="BF26" s="182">
        <v>0</v>
      </c>
      <c r="BG26" s="185">
        <v>0</v>
      </c>
    </row>
    <row r="27" spans="1:59" ht="14.1" customHeight="1" thickBot="1" x14ac:dyDescent="0.25">
      <c r="A27" s="259" t="s">
        <v>420</v>
      </c>
      <c r="B27" s="159" t="s">
        <v>371</v>
      </c>
      <c r="C27" s="103">
        <v>0</v>
      </c>
      <c r="D27" s="182">
        <v>0</v>
      </c>
      <c r="E27" s="185">
        <v>0</v>
      </c>
      <c r="F27" s="103">
        <v>0</v>
      </c>
      <c r="G27" s="182">
        <v>0</v>
      </c>
      <c r="H27" s="185">
        <v>0</v>
      </c>
      <c r="I27" s="103">
        <v>0</v>
      </c>
      <c r="J27" s="182">
        <v>0</v>
      </c>
      <c r="K27" s="185">
        <v>0</v>
      </c>
      <c r="L27" s="103">
        <v>0</v>
      </c>
      <c r="M27" s="182">
        <v>0</v>
      </c>
      <c r="N27" s="185">
        <v>0</v>
      </c>
      <c r="O27" s="103">
        <v>0</v>
      </c>
      <c r="P27" s="182">
        <v>0</v>
      </c>
      <c r="Q27" s="185">
        <v>0</v>
      </c>
      <c r="R27" s="103">
        <v>0</v>
      </c>
      <c r="S27" s="182">
        <v>0</v>
      </c>
      <c r="T27" s="185">
        <v>0</v>
      </c>
      <c r="U27" s="103">
        <v>0</v>
      </c>
      <c r="V27" s="182">
        <v>0</v>
      </c>
      <c r="W27" s="185">
        <v>0</v>
      </c>
      <c r="X27" s="103">
        <v>0</v>
      </c>
      <c r="Y27" s="182">
        <v>0</v>
      </c>
      <c r="Z27" s="185">
        <v>0</v>
      </c>
      <c r="AA27" s="103">
        <v>0</v>
      </c>
      <c r="AB27" s="182">
        <v>0</v>
      </c>
      <c r="AC27" s="185">
        <v>0</v>
      </c>
      <c r="AD27" s="103">
        <v>2529121</v>
      </c>
      <c r="AE27" s="182">
        <v>2529121</v>
      </c>
      <c r="AF27" s="185">
        <v>100</v>
      </c>
      <c r="AG27" s="103">
        <v>2455049</v>
      </c>
      <c r="AH27" s="182">
        <v>2455049</v>
      </c>
      <c r="AI27" s="185">
        <v>100</v>
      </c>
      <c r="AJ27" s="103">
        <v>1161995.0160000001</v>
      </c>
      <c r="AK27" s="182">
        <v>1161995.0149999999</v>
      </c>
      <c r="AL27" s="185">
        <v>99.999999913941096</v>
      </c>
      <c r="AM27" s="103">
        <v>796457</v>
      </c>
      <c r="AN27" s="182">
        <v>796457</v>
      </c>
      <c r="AO27" s="185">
        <v>100</v>
      </c>
      <c r="AP27" s="103">
        <v>868603</v>
      </c>
      <c r="AQ27" s="182">
        <v>868603</v>
      </c>
      <c r="AR27" s="185">
        <v>100</v>
      </c>
      <c r="AS27" s="103">
        <v>610918</v>
      </c>
      <c r="AT27" s="182">
        <v>610918</v>
      </c>
      <c r="AU27" s="185">
        <v>100</v>
      </c>
      <c r="AV27" s="103">
        <v>0</v>
      </c>
      <c r="AW27" s="182">
        <v>0</v>
      </c>
      <c r="AX27" s="185">
        <v>0</v>
      </c>
      <c r="AY27" s="103">
        <v>0</v>
      </c>
      <c r="AZ27" s="182">
        <v>0</v>
      </c>
      <c r="BA27" s="185">
        <v>0</v>
      </c>
      <c r="BB27" s="103">
        <v>0</v>
      </c>
      <c r="BC27" s="182">
        <v>0</v>
      </c>
      <c r="BD27" s="185">
        <v>0</v>
      </c>
      <c r="BE27" s="103">
        <v>0</v>
      </c>
      <c r="BF27" s="182">
        <v>0</v>
      </c>
      <c r="BG27" s="185">
        <v>0</v>
      </c>
    </row>
    <row r="28" spans="1:59" ht="14.1" customHeight="1" thickBot="1" x14ac:dyDescent="0.25">
      <c r="A28" s="263" t="s">
        <v>2</v>
      </c>
      <c r="B28" s="255" t="s">
        <v>249</v>
      </c>
      <c r="C28" s="212">
        <v>44260170</v>
      </c>
      <c r="D28" s="213">
        <v>43902118</v>
      </c>
      <c r="E28" s="214">
        <v>99.191028864100616</v>
      </c>
      <c r="F28" s="212">
        <v>53041637</v>
      </c>
      <c r="G28" s="213">
        <v>52789308</v>
      </c>
      <c r="H28" s="214">
        <v>99.524281273596443</v>
      </c>
      <c r="I28" s="212">
        <v>63156617</v>
      </c>
      <c r="J28" s="213">
        <v>61250294</v>
      </c>
      <c r="K28" s="214">
        <v>96.981594185135023</v>
      </c>
      <c r="L28" s="212">
        <v>61070112.199999996</v>
      </c>
      <c r="M28" s="213">
        <v>58697360</v>
      </c>
      <c r="N28" s="214">
        <v>96.114707973305485</v>
      </c>
      <c r="O28" s="212">
        <v>44092592</v>
      </c>
      <c r="P28" s="213">
        <v>42038613</v>
      </c>
      <c r="Q28" s="214">
        <v>95.341668732017396</v>
      </c>
      <c r="R28" s="212">
        <v>44370681</v>
      </c>
      <c r="S28" s="213">
        <v>41959881</v>
      </c>
      <c r="T28" s="214">
        <v>94.566682445103794</v>
      </c>
      <c r="U28" s="212">
        <v>48471275.219999999</v>
      </c>
      <c r="V28" s="213">
        <v>47992336.158</v>
      </c>
      <c r="W28" s="214">
        <v>99.011911570664893</v>
      </c>
      <c r="X28" s="212">
        <v>57276090</v>
      </c>
      <c r="Y28" s="213">
        <v>56471954</v>
      </c>
      <c r="Z28" s="214">
        <v>98.596035448648806</v>
      </c>
      <c r="AA28" s="212">
        <v>63313318</v>
      </c>
      <c r="AB28" s="213">
        <v>59491469</v>
      </c>
      <c r="AC28" s="214">
        <v>93.963593883991365</v>
      </c>
      <c r="AD28" s="212">
        <v>71763670</v>
      </c>
      <c r="AE28" s="213">
        <v>69290413</v>
      </c>
      <c r="AF28" s="214">
        <v>96.553608532005114</v>
      </c>
      <c r="AG28" s="212">
        <v>76928165</v>
      </c>
      <c r="AH28" s="213">
        <v>73295356</v>
      </c>
      <c r="AI28" s="214">
        <v>95.277660659135705</v>
      </c>
      <c r="AJ28" s="212">
        <v>78008431.980000004</v>
      </c>
      <c r="AK28" s="213">
        <v>75951373.877000004</v>
      </c>
      <c r="AL28" s="214">
        <v>97.363031084219969</v>
      </c>
      <c r="AM28" s="212">
        <v>77880717</v>
      </c>
      <c r="AN28" s="213">
        <v>73436881</v>
      </c>
      <c r="AO28" s="214">
        <v>94.294048422795086</v>
      </c>
      <c r="AP28" s="212">
        <v>74255002</v>
      </c>
      <c r="AQ28" s="213">
        <v>72262008</v>
      </c>
      <c r="AR28" s="214">
        <v>97.316013808739783</v>
      </c>
      <c r="AS28" s="212">
        <v>80989137</v>
      </c>
      <c r="AT28" s="213">
        <v>77094478</v>
      </c>
      <c r="AU28" s="214">
        <v>95.191134089995302</v>
      </c>
      <c r="AV28" s="212">
        <v>98201420.923000008</v>
      </c>
      <c r="AW28" s="213">
        <v>92371214.618000001</v>
      </c>
      <c r="AX28" s="214">
        <v>94.063012275991937</v>
      </c>
      <c r="AY28" s="212">
        <v>103195695</v>
      </c>
      <c r="AZ28" s="213">
        <v>101283166.92</v>
      </c>
      <c r="BA28" s="214">
        <v>98.146697805562539</v>
      </c>
      <c r="BB28" s="212">
        <v>107382903</v>
      </c>
      <c r="BC28" s="213">
        <v>104269283.73600002</v>
      </c>
      <c r="BD28" s="214">
        <v>97.100451583060675</v>
      </c>
      <c r="BE28" s="212">
        <v>116260929</v>
      </c>
      <c r="BF28" s="213">
        <v>114148113.87100001</v>
      </c>
      <c r="BG28" s="214">
        <v>98.182695470289943</v>
      </c>
    </row>
    <row r="30" spans="1:59" s="162" customFormat="1" ht="14.1" customHeight="1" x14ac:dyDescent="0.2">
      <c r="B30" s="156"/>
      <c r="AY30" s="403">
        <v>103195695</v>
      </c>
      <c r="AZ30" s="403">
        <v>101283166.92</v>
      </c>
      <c r="BA30" s="403"/>
      <c r="BB30" s="403">
        <v>107382903</v>
      </c>
      <c r="BC30" s="403">
        <v>104269283.736</v>
      </c>
      <c r="BD30" s="403"/>
      <c r="BE30" s="403">
        <v>116260929</v>
      </c>
      <c r="BF30" s="403">
        <v>114148113.87099999</v>
      </c>
    </row>
    <row r="31" spans="1:59" ht="14.1" customHeight="1" x14ac:dyDescent="0.2">
      <c r="AS31" s="95"/>
      <c r="AT31" s="95"/>
      <c r="AY31" s="405"/>
      <c r="AZ31" s="405"/>
      <c r="BA31" s="405"/>
      <c r="BB31" s="405"/>
      <c r="BC31" s="405"/>
      <c r="BD31" s="405"/>
      <c r="BE31" s="405"/>
      <c r="BF31" s="405"/>
    </row>
    <row r="32" spans="1:59" ht="14.1" customHeight="1" x14ac:dyDescent="0.2">
      <c r="A32" s="94" t="s">
        <v>512</v>
      </c>
      <c r="AY32" s="404">
        <v>0</v>
      </c>
      <c r="AZ32" s="404">
        <v>0</v>
      </c>
      <c r="BA32" s="405"/>
      <c r="BB32" s="404">
        <v>0</v>
      </c>
      <c r="BC32" s="404">
        <v>0</v>
      </c>
      <c r="BD32" s="405"/>
      <c r="BE32" s="404">
        <v>0</v>
      </c>
      <c r="BF32" s="404">
        <v>0</v>
      </c>
    </row>
    <row r="33" spans="1:39" ht="14.1" customHeight="1" x14ac:dyDescent="0.2">
      <c r="A33" s="94" t="s">
        <v>511</v>
      </c>
      <c r="AJ33" s="95"/>
      <c r="AM33" s="95"/>
    </row>
    <row r="35" spans="1:39" ht="14.1" customHeight="1" x14ac:dyDescent="0.2">
      <c r="AM35" s="95"/>
    </row>
  </sheetData>
  <mergeCells count="24">
    <mergeCell ref="L7:N7"/>
    <mergeCell ref="R7:T7"/>
    <mergeCell ref="AY7:BA7"/>
    <mergeCell ref="AV7:AX7"/>
    <mergeCell ref="AG7:AI7"/>
    <mergeCell ref="AD7:AF7"/>
    <mergeCell ref="AA7:AC7"/>
    <mergeCell ref="AM7:AO7"/>
    <mergeCell ref="A1:B6"/>
    <mergeCell ref="AM2:BG2"/>
    <mergeCell ref="AM3:BG3"/>
    <mergeCell ref="AJ7:AL7"/>
    <mergeCell ref="AS7:AU7"/>
    <mergeCell ref="AP7:AR7"/>
    <mergeCell ref="B7:B8"/>
    <mergeCell ref="A7:A8"/>
    <mergeCell ref="BB7:BD7"/>
    <mergeCell ref="BE7:BG7"/>
    <mergeCell ref="F7:H7"/>
    <mergeCell ref="C7:E7"/>
    <mergeCell ref="X7:Z7"/>
    <mergeCell ref="U7:W7"/>
    <mergeCell ref="O7:Q7"/>
    <mergeCell ref="I7:K7"/>
  </mergeCells>
  <phoneticPr fontId="7" type="noConversion"/>
  <printOptions horizontalCentered="1" verticalCentered="1"/>
  <pageMargins left="0.2" right="0.21" top="0.51" bottom="0.39370078740157483" header="1.34" footer="1.1000000000000001"/>
  <pageSetup scale="90" orientation="landscape" r:id="rId1"/>
  <headerFooter alignWithMargins="0">
    <oddHeader>&amp;C&amp;"Arial,Negrita"&amp;11CONTRALORÍA DE BOGOTÁ
PRESUPUESTO Y EJECUCIÓN DEL GASTO
VIGENCIAS 1998 - 2008&amp;"Arial,Normal"&amp;10
MILES DE PESOS</oddHeader>
    <oddFooter>&amp;LFUENTE: Ejecuciones Presupuestales&amp;C&amp;P/&amp;N&amp;R&amp;8&amp;Z&amp;F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Hoja2</vt:lpstr>
      <vt:lpstr>Global Gastos</vt:lpstr>
      <vt:lpstr>Ad Central Gastos</vt:lpstr>
      <vt:lpstr>Hoja1</vt:lpstr>
      <vt:lpstr>EP Gastos</vt:lpstr>
      <vt:lpstr>E&amp;C Gastos</vt:lpstr>
      <vt:lpstr>Subredes Gastos</vt:lpstr>
      <vt:lpstr>Universidad Gastos</vt:lpstr>
      <vt:lpstr>Contraloria Gastos</vt:lpstr>
      <vt:lpstr>Global Ingresos</vt:lpstr>
      <vt:lpstr>Ad Central Ingresos</vt:lpstr>
      <vt:lpstr>EP Ingresos</vt:lpstr>
      <vt:lpstr>E&amp;C Ingresos</vt:lpstr>
      <vt:lpstr>Subredes Ingresos</vt:lpstr>
      <vt:lpstr>Universidad Ingresos</vt:lpstr>
      <vt:lpstr>Contraloria Ingresos</vt:lpstr>
      <vt:lpstr>superavit</vt:lpstr>
      <vt:lpstr>'Ad Central Gastos'!Títulos_a_imprimir</vt:lpstr>
      <vt:lpstr>'Ad Central Ingresos'!Títulos_a_imprimir</vt:lpstr>
      <vt:lpstr>'Contraloria Gastos'!Títulos_a_imprimir</vt:lpstr>
      <vt:lpstr>'Contraloria Ingresos'!Títulos_a_imprimir</vt:lpstr>
      <vt:lpstr>'E&amp;C Gastos'!Títulos_a_imprimir</vt:lpstr>
      <vt:lpstr>'E&amp;C Ingresos'!Títulos_a_imprimir</vt:lpstr>
      <vt:lpstr>'EP Gastos'!Títulos_a_imprimir</vt:lpstr>
      <vt:lpstr>'EP Ingresos'!Títulos_a_imprimir</vt:lpstr>
      <vt:lpstr>'Global Gastos'!Títulos_a_imprimir</vt:lpstr>
      <vt:lpstr>'Global Ingresos'!Títulos_a_imprimir</vt:lpstr>
      <vt:lpstr>'Subredes Gastos'!Títulos_a_imprimir</vt:lpstr>
      <vt:lpstr>'Subredes Ingresos'!Títulos_a_imprimir</vt:lpstr>
      <vt:lpstr>'Universidad Gastos'!Títulos_a_imprimir</vt:lpstr>
      <vt:lpstr>'Universidad Ingresos'!Títulos_a_imprimir</vt:lpstr>
    </vt:vector>
  </TitlesOfParts>
  <Company>contraloria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DE BOGOTA</dc:creator>
  <cp:lastModifiedBy>LUIS ROBERTO ESCOBAR ALVAREZ</cp:lastModifiedBy>
  <cp:lastPrinted>2012-06-22T15:10:17Z</cp:lastPrinted>
  <dcterms:created xsi:type="dcterms:W3CDTF">2002-10-25T14:29:18Z</dcterms:created>
  <dcterms:modified xsi:type="dcterms:W3CDTF">2017-04-25T14:01:26Z</dcterms:modified>
</cp:coreProperties>
</file>